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Kommunikation\KOMMUNIKATION ALLA PROJEKT\2020 Kom\2020-11-12-13 Kvinnors hälsa\Rapport 2020-12 Mammografi\Webbilagor Mammografirapporten\"/>
    </mc:Choice>
  </mc:AlternateContent>
  <bookViews>
    <workbookView xWindow="0" yWindow="0" windowWidth="28800" windowHeight="13800"/>
  </bookViews>
  <sheets>
    <sheet name="Innehåll " sheetId="37" r:id="rId1"/>
    <sheet name="1 Statistik exkl Stockholm" sheetId="49" r:id="rId2"/>
    <sheet name="2 Statistik inkl Sthlm" sheetId="50" r:id="rId3"/>
    <sheet name="3 Logreg ex Sthlm" sheetId="52" r:id="rId4"/>
    <sheet name="4 Logreg inkl Sthlm" sheetId="53" r:id="rId5"/>
    <sheet name="5 Utsatta grupper per region" sheetId="35" r:id="rId6"/>
    <sheet name="6 Logreg per region" sheetId="36" r:id="rId7"/>
    <sheet name="7 Panelanalys" sheetId="51" r:id="rId8"/>
    <sheet name="8 Aktiva och passiva" sheetId="9" r:id="rId9"/>
    <sheet name="9 Studiepopulationen " sheetId="45" r:id="rId10"/>
    <sheet name="10 Datarensning " sheetId="3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95" i="45" l="1"/>
  <c r="AC96" i="45"/>
  <c r="AC97" i="45"/>
  <c r="AC98" i="45"/>
  <c r="AC99" i="45"/>
  <c r="AC100" i="45"/>
  <c r="AC101" i="45"/>
  <c r="AC102" i="45"/>
  <c r="AC103" i="45"/>
  <c r="AC104" i="45"/>
  <c r="AC94" i="45"/>
  <c r="AA95" i="45"/>
  <c r="AA96" i="45"/>
  <c r="AA97" i="45"/>
  <c r="AA98" i="45"/>
  <c r="AA99" i="45"/>
  <c r="AA100" i="45"/>
  <c r="AA101" i="45"/>
  <c r="AA102" i="45"/>
  <c r="AA103" i="45"/>
  <c r="AA104" i="45"/>
  <c r="AA94" i="45"/>
  <c r="Y95" i="45"/>
  <c r="Y96" i="45"/>
  <c r="Y97" i="45"/>
  <c r="Y98" i="45"/>
  <c r="Y99" i="45"/>
  <c r="Y100" i="45"/>
  <c r="Y101" i="45"/>
  <c r="Y102" i="45"/>
  <c r="Y103" i="45"/>
  <c r="Y104" i="45"/>
  <c r="Y94" i="45"/>
  <c r="V95" i="45"/>
  <c r="V96" i="45"/>
  <c r="V97" i="45"/>
  <c r="V98" i="45"/>
  <c r="V99" i="45"/>
  <c r="V100" i="45"/>
  <c r="V101" i="45"/>
  <c r="V102" i="45"/>
  <c r="V103" i="45"/>
  <c r="V104" i="45"/>
  <c r="V94" i="45"/>
  <c r="T95" i="45"/>
  <c r="T96" i="45"/>
  <c r="T97" i="45"/>
  <c r="T98" i="45"/>
  <c r="T99" i="45"/>
  <c r="T100" i="45"/>
  <c r="T101" i="45"/>
  <c r="T102" i="45"/>
  <c r="T103" i="45"/>
  <c r="T104" i="45"/>
  <c r="T94" i="45"/>
  <c r="R95" i="45"/>
  <c r="R96" i="45"/>
  <c r="R97" i="45"/>
  <c r="R98" i="45"/>
  <c r="R99" i="45"/>
  <c r="R100" i="45"/>
  <c r="R101" i="45"/>
  <c r="R102" i="45"/>
  <c r="R103" i="45"/>
  <c r="R104" i="45"/>
  <c r="R94" i="45"/>
  <c r="O95" i="45"/>
  <c r="O96" i="45"/>
  <c r="O97" i="45"/>
  <c r="O98" i="45"/>
  <c r="O99" i="45"/>
  <c r="O100" i="45"/>
  <c r="O101" i="45"/>
  <c r="O102" i="45"/>
  <c r="O103" i="45"/>
  <c r="O104" i="45"/>
  <c r="O94" i="45"/>
  <c r="M95" i="45"/>
  <c r="M96" i="45"/>
  <c r="M97" i="45"/>
  <c r="M98" i="45"/>
  <c r="M99" i="45"/>
  <c r="M100" i="45"/>
  <c r="M101" i="45"/>
  <c r="M102" i="45"/>
  <c r="M103" i="45"/>
  <c r="M104" i="45"/>
  <c r="M94" i="45"/>
  <c r="K95" i="45"/>
  <c r="K96" i="45"/>
  <c r="K97" i="45"/>
  <c r="K98" i="45"/>
  <c r="K99" i="45"/>
  <c r="K100" i="45"/>
  <c r="K101" i="45"/>
  <c r="K102" i="45"/>
  <c r="K103" i="45"/>
  <c r="K104" i="45"/>
  <c r="K94" i="45"/>
  <c r="H95" i="45"/>
  <c r="H96" i="45"/>
  <c r="H97" i="45"/>
  <c r="H98" i="45"/>
  <c r="H99" i="45"/>
  <c r="H100" i="45"/>
  <c r="H101" i="45"/>
  <c r="H102" i="45"/>
  <c r="H103" i="45"/>
  <c r="H104" i="45"/>
  <c r="H94" i="45"/>
  <c r="F95" i="45"/>
  <c r="F96" i="45"/>
  <c r="F97" i="45"/>
  <c r="F98" i="45"/>
  <c r="F99" i="45"/>
  <c r="F100" i="45"/>
  <c r="F101" i="45"/>
  <c r="F102" i="45"/>
  <c r="F103" i="45"/>
  <c r="F104" i="45"/>
  <c r="F94" i="45"/>
  <c r="D104" i="45"/>
  <c r="D95" i="45"/>
  <c r="D96" i="45"/>
  <c r="D97" i="45"/>
  <c r="D98" i="45"/>
  <c r="D99" i="45"/>
  <c r="D100" i="45"/>
  <c r="D101" i="45"/>
  <c r="D102" i="45"/>
  <c r="D103" i="45"/>
  <c r="D94" i="45"/>
  <c r="AC123" i="45"/>
  <c r="AA123" i="45"/>
  <c r="Y123" i="45"/>
  <c r="V123" i="45"/>
  <c r="T123" i="45"/>
  <c r="R123" i="45"/>
  <c r="O123" i="45"/>
  <c r="M123" i="45"/>
  <c r="K123" i="45"/>
  <c r="H123" i="45"/>
  <c r="F123" i="45"/>
  <c r="D123" i="45"/>
  <c r="AC122" i="45"/>
  <c r="AA122" i="45"/>
  <c r="Y122" i="45"/>
  <c r="V122" i="45"/>
  <c r="T122" i="45"/>
  <c r="R122" i="45"/>
  <c r="O122" i="45"/>
  <c r="M122" i="45"/>
  <c r="K122" i="45"/>
  <c r="H122" i="45"/>
  <c r="F122" i="45"/>
  <c r="D122" i="45"/>
  <c r="AC121" i="45"/>
  <c r="AA121" i="45"/>
  <c r="Y121" i="45"/>
  <c r="V121" i="45"/>
  <c r="T121" i="45"/>
  <c r="R121" i="45"/>
  <c r="O121" i="45"/>
  <c r="M121" i="45"/>
  <c r="K121" i="45"/>
  <c r="H121" i="45"/>
  <c r="F121" i="45"/>
  <c r="D121" i="45"/>
  <c r="AC120" i="45"/>
  <c r="AA120" i="45"/>
  <c r="Y120" i="45"/>
  <c r="V120" i="45"/>
  <c r="T120" i="45"/>
  <c r="R120" i="45"/>
  <c r="O120" i="45"/>
  <c r="M120" i="45"/>
  <c r="K120" i="45"/>
  <c r="H120" i="45"/>
  <c r="F120" i="45"/>
  <c r="D120" i="45"/>
  <c r="AC119" i="45"/>
  <c r="AA119" i="45"/>
  <c r="Y119" i="45"/>
  <c r="V119" i="45"/>
  <c r="T119" i="45"/>
  <c r="R119" i="45"/>
  <c r="O119" i="45"/>
  <c r="M119" i="45"/>
  <c r="K119" i="45"/>
  <c r="H119" i="45"/>
  <c r="F119" i="45"/>
  <c r="D119" i="45"/>
  <c r="AC117" i="45"/>
  <c r="AA117" i="45"/>
  <c r="Y117" i="45"/>
  <c r="V117" i="45"/>
  <c r="T117" i="45"/>
  <c r="R117" i="45"/>
  <c r="O117" i="45"/>
  <c r="M117" i="45"/>
  <c r="K117" i="45"/>
  <c r="H117" i="45"/>
  <c r="F117" i="45"/>
  <c r="D117" i="45"/>
  <c r="AC116" i="45"/>
  <c r="AA116" i="45"/>
  <c r="Y116" i="45"/>
  <c r="V116" i="45"/>
  <c r="T116" i="45"/>
  <c r="R116" i="45"/>
  <c r="O116" i="45"/>
  <c r="M116" i="45"/>
  <c r="K116" i="45"/>
  <c r="H116" i="45"/>
  <c r="F116" i="45"/>
  <c r="D116" i="45"/>
  <c r="AC115" i="45"/>
  <c r="AA115" i="45"/>
  <c r="Y115" i="45"/>
  <c r="V115" i="45"/>
  <c r="T115" i="45"/>
  <c r="R115" i="45"/>
  <c r="O115" i="45"/>
  <c r="M115" i="45"/>
  <c r="K115" i="45"/>
  <c r="H115" i="45"/>
  <c r="F115" i="45"/>
  <c r="D115" i="45"/>
  <c r="AC113" i="45"/>
  <c r="AA113" i="45"/>
  <c r="Y113" i="45"/>
  <c r="V113" i="45"/>
  <c r="T113" i="45"/>
  <c r="R113" i="45"/>
  <c r="O113" i="45"/>
  <c r="M113" i="45"/>
  <c r="K113" i="45"/>
  <c r="H113" i="45"/>
  <c r="F113" i="45"/>
  <c r="D113" i="45"/>
  <c r="AC112" i="45"/>
  <c r="AA112" i="45"/>
  <c r="Y112" i="45"/>
  <c r="V112" i="45"/>
  <c r="T112" i="45"/>
  <c r="R112" i="45"/>
  <c r="O112" i="45"/>
  <c r="M112" i="45"/>
  <c r="K112" i="45"/>
  <c r="H112" i="45"/>
  <c r="F112" i="45"/>
  <c r="D112" i="45"/>
  <c r="AC111" i="45"/>
  <c r="AA111" i="45"/>
  <c r="Y111" i="45"/>
  <c r="V111" i="45"/>
  <c r="T111" i="45"/>
  <c r="R111" i="45"/>
  <c r="O111" i="45"/>
  <c r="M111" i="45"/>
  <c r="K111" i="45"/>
  <c r="H111" i="45"/>
  <c r="F111" i="45"/>
  <c r="D111" i="45"/>
  <c r="AC109" i="45"/>
  <c r="AA109" i="45"/>
  <c r="Y109" i="45"/>
  <c r="V109" i="45"/>
  <c r="T109" i="45"/>
  <c r="R109" i="45"/>
  <c r="O109" i="45"/>
  <c r="M109" i="45"/>
  <c r="K109" i="45"/>
  <c r="H109" i="45"/>
  <c r="F109" i="45"/>
  <c r="D109" i="45"/>
  <c r="AC108" i="45"/>
  <c r="AA108" i="45"/>
  <c r="Y108" i="45"/>
  <c r="V108" i="45"/>
  <c r="T108" i="45"/>
  <c r="R108" i="45"/>
  <c r="O108" i="45"/>
  <c r="M108" i="45"/>
  <c r="K108" i="45"/>
  <c r="H108" i="45"/>
  <c r="F108" i="45"/>
  <c r="D108" i="45"/>
  <c r="AC107" i="45"/>
  <c r="AA107" i="45"/>
  <c r="Y107" i="45"/>
  <c r="V107" i="45"/>
  <c r="T107" i="45"/>
  <c r="R107" i="45"/>
  <c r="O107" i="45"/>
  <c r="M107" i="45"/>
  <c r="K107" i="45"/>
  <c r="H107" i="45"/>
  <c r="F107" i="45"/>
  <c r="D107" i="45"/>
  <c r="AC106" i="45"/>
  <c r="AA106" i="45"/>
  <c r="Y106" i="45"/>
  <c r="V106" i="45"/>
  <c r="T106" i="45"/>
  <c r="R106" i="45"/>
  <c r="O106" i="45"/>
  <c r="M106" i="45"/>
  <c r="K106" i="45"/>
  <c r="H106" i="45"/>
  <c r="F106" i="45"/>
  <c r="D106" i="45"/>
  <c r="V92" i="45"/>
  <c r="T92" i="45"/>
  <c r="R92" i="45"/>
  <c r="O92" i="45"/>
  <c r="M92" i="45"/>
  <c r="K92" i="45"/>
  <c r="H92" i="45"/>
  <c r="F92" i="45"/>
  <c r="D92" i="45"/>
  <c r="AC89" i="45"/>
  <c r="AA89" i="45"/>
  <c r="Y89" i="45"/>
  <c r="V89" i="45"/>
  <c r="T89" i="45"/>
  <c r="R89" i="45"/>
  <c r="O89" i="45"/>
  <c r="M89" i="45"/>
  <c r="K89" i="45"/>
  <c r="H89" i="45"/>
  <c r="F89" i="45"/>
  <c r="D89" i="45"/>
  <c r="AC88" i="45"/>
  <c r="AA88" i="45"/>
  <c r="Y88" i="45"/>
  <c r="V88" i="45"/>
  <c r="T88" i="45"/>
  <c r="R88" i="45"/>
  <c r="O88" i="45"/>
  <c r="M88" i="45"/>
  <c r="K88" i="45"/>
  <c r="H88" i="45"/>
  <c r="F88" i="45"/>
  <c r="D88" i="45"/>
  <c r="AC87" i="45"/>
  <c r="AA87" i="45"/>
  <c r="Y87" i="45"/>
  <c r="V87" i="45"/>
  <c r="T87" i="45"/>
  <c r="R87" i="45"/>
  <c r="O87" i="45"/>
  <c r="M87" i="45"/>
  <c r="K87" i="45"/>
  <c r="H87" i="45"/>
  <c r="F87" i="45"/>
  <c r="D87" i="45"/>
  <c r="AC86" i="45"/>
  <c r="AA86" i="45"/>
  <c r="Y86" i="45"/>
  <c r="V86" i="45"/>
  <c r="T86" i="45"/>
  <c r="R86" i="45"/>
  <c r="O86" i="45"/>
  <c r="M86" i="45"/>
  <c r="K86" i="45"/>
  <c r="H86" i="45"/>
  <c r="F86" i="45"/>
  <c r="D86" i="45"/>
  <c r="AC85" i="45"/>
  <c r="AA85" i="45"/>
  <c r="Y85" i="45"/>
  <c r="V85" i="45"/>
  <c r="T85" i="45"/>
  <c r="R85" i="45"/>
  <c r="O85" i="45"/>
  <c r="M85" i="45"/>
  <c r="K85" i="45"/>
  <c r="H85" i="45"/>
  <c r="F85" i="45"/>
  <c r="D85" i="45"/>
  <c r="AC84" i="45"/>
  <c r="AA84" i="45"/>
  <c r="Y84" i="45"/>
  <c r="V84" i="45"/>
  <c r="T84" i="45"/>
  <c r="R84" i="45"/>
  <c r="O84" i="45"/>
  <c r="M84" i="45"/>
  <c r="K84" i="45"/>
  <c r="H84" i="45"/>
  <c r="F84" i="45"/>
  <c r="D84" i="45"/>
  <c r="AC83" i="45"/>
  <c r="AA83" i="45"/>
  <c r="Y83" i="45"/>
  <c r="V83" i="45"/>
  <c r="T83" i="45"/>
  <c r="R83" i="45"/>
  <c r="O83" i="45"/>
  <c r="M83" i="45"/>
  <c r="K83" i="45"/>
  <c r="H83" i="45"/>
  <c r="F83" i="45"/>
  <c r="D83" i="45"/>
  <c r="AC82" i="45"/>
  <c r="AA82" i="45"/>
  <c r="Y82" i="45"/>
  <c r="V82" i="45"/>
  <c r="T82" i="45"/>
  <c r="R82" i="45"/>
  <c r="O82" i="45"/>
  <c r="M82" i="45"/>
  <c r="K82" i="45"/>
  <c r="H82" i="45"/>
  <c r="F82" i="45"/>
  <c r="D82" i="45"/>
  <c r="AC81" i="45"/>
  <c r="AA81" i="45"/>
  <c r="Y81" i="45"/>
  <c r="V81" i="45"/>
  <c r="T81" i="45"/>
  <c r="R81" i="45"/>
  <c r="O81" i="45"/>
  <c r="M81" i="45"/>
  <c r="K81" i="45"/>
  <c r="H81" i="45"/>
  <c r="F81" i="45"/>
  <c r="D81" i="45"/>
  <c r="AC80" i="45"/>
  <c r="AA80" i="45"/>
  <c r="Y80" i="45"/>
  <c r="V80" i="45"/>
  <c r="T80" i="45"/>
  <c r="R80" i="45"/>
  <c r="O80" i="45"/>
  <c r="M80" i="45"/>
  <c r="K80" i="45"/>
  <c r="H80" i="45"/>
  <c r="F80" i="45"/>
  <c r="D80" i="45"/>
  <c r="AC79" i="45"/>
  <c r="AA79" i="45"/>
  <c r="Y79" i="45"/>
  <c r="V79" i="45"/>
  <c r="T79" i="45"/>
  <c r="R79" i="45"/>
  <c r="O79" i="45"/>
  <c r="M79" i="45"/>
  <c r="K79" i="45"/>
  <c r="H79" i="45"/>
  <c r="F79" i="45"/>
  <c r="D79" i="45"/>
  <c r="AC77" i="45"/>
  <c r="AA77" i="45"/>
  <c r="Y77" i="45"/>
  <c r="V77" i="45"/>
  <c r="T77" i="45"/>
  <c r="R77" i="45"/>
  <c r="O77" i="45"/>
  <c r="M77" i="45"/>
  <c r="K77" i="45"/>
  <c r="H77" i="45"/>
  <c r="F77" i="45"/>
  <c r="D77" i="45"/>
  <c r="AC76" i="45"/>
  <c r="AA76" i="45"/>
  <c r="Y76" i="45"/>
  <c r="V76" i="45"/>
  <c r="T76" i="45"/>
  <c r="R76" i="45"/>
  <c r="O76" i="45"/>
  <c r="M76" i="45"/>
  <c r="K76" i="45"/>
  <c r="H76" i="45"/>
  <c r="F76" i="45"/>
  <c r="D76" i="45"/>
  <c r="AC75" i="45"/>
  <c r="AA75" i="45"/>
  <c r="Y75" i="45"/>
  <c r="V75" i="45"/>
  <c r="T75" i="45"/>
  <c r="R75" i="45"/>
  <c r="O75" i="45"/>
  <c r="M75" i="45"/>
  <c r="K75" i="45"/>
  <c r="H75" i="45"/>
  <c r="F75" i="45"/>
  <c r="D75" i="45"/>
  <c r="AC74" i="45"/>
  <c r="AA74" i="45"/>
  <c r="Y74" i="45"/>
  <c r="V74" i="45"/>
  <c r="T74" i="45"/>
  <c r="R74" i="45"/>
  <c r="O74" i="45"/>
  <c r="M74" i="45"/>
  <c r="K74" i="45"/>
  <c r="H74" i="45"/>
  <c r="F74" i="45"/>
  <c r="D74" i="45"/>
  <c r="AC72" i="45"/>
  <c r="AA72" i="45"/>
  <c r="Y72" i="45"/>
  <c r="V72" i="45"/>
  <c r="T72" i="45"/>
  <c r="R72" i="45"/>
  <c r="O72" i="45"/>
  <c r="M72" i="45"/>
  <c r="K72" i="45"/>
  <c r="H72" i="45"/>
  <c r="F72" i="45"/>
  <c r="D72" i="45"/>
  <c r="AC71" i="45"/>
  <c r="AA71" i="45"/>
  <c r="Y71" i="45"/>
  <c r="V71" i="45"/>
  <c r="T71" i="45"/>
  <c r="R71" i="45"/>
  <c r="O71" i="45"/>
  <c r="M71" i="45"/>
  <c r="K71" i="45"/>
  <c r="H71" i="45"/>
  <c r="F71" i="45"/>
  <c r="D71" i="45"/>
  <c r="AC70" i="45"/>
  <c r="AA70" i="45"/>
  <c r="Y70" i="45"/>
  <c r="V70" i="45"/>
  <c r="T70" i="45"/>
  <c r="R70" i="45"/>
  <c r="O70" i="45"/>
  <c r="M70" i="45"/>
  <c r="K70" i="45"/>
  <c r="H70" i="45"/>
  <c r="F70" i="45"/>
  <c r="D70" i="45"/>
  <c r="AC68" i="45"/>
  <c r="AA68" i="45"/>
  <c r="Y68" i="45"/>
  <c r="V68" i="45"/>
  <c r="T68" i="45"/>
  <c r="R68" i="45"/>
  <c r="O68" i="45"/>
  <c r="M68" i="45"/>
  <c r="K68" i="45"/>
  <c r="H68" i="45"/>
  <c r="F68" i="45"/>
  <c r="D68" i="45"/>
  <c r="AC67" i="45"/>
  <c r="AA67" i="45"/>
  <c r="Y67" i="45"/>
  <c r="V67" i="45"/>
  <c r="T67" i="45"/>
  <c r="R67" i="45"/>
  <c r="O67" i="45"/>
  <c r="M67" i="45"/>
  <c r="K67" i="45"/>
  <c r="H67" i="45"/>
  <c r="F67" i="45"/>
  <c r="D67" i="45"/>
  <c r="AC66" i="45"/>
  <c r="AA66" i="45"/>
  <c r="Y66" i="45"/>
  <c r="V66" i="45"/>
  <c r="T66" i="45"/>
  <c r="R66" i="45"/>
  <c r="O66" i="45"/>
  <c r="M66" i="45"/>
  <c r="K66" i="45"/>
  <c r="H66" i="45"/>
  <c r="F66" i="45"/>
  <c r="D66" i="45"/>
  <c r="AC64" i="45"/>
  <c r="AA64" i="45"/>
  <c r="Y64" i="45"/>
  <c r="V64" i="45"/>
  <c r="T64" i="45"/>
  <c r="R64" i="45"/>
  <c r="O64" i="45"/>
  <c r="M64" i="45"/>
  <c r="K64" i="45"/>
  <c r="H64" i="45"/>
  <c r="F64" i="45"/>
  <c r="D64" i="45"/>
  <c r="AC63" i="45"/>
  <c r="AA63" i="45"/>
  <c r="Y63" i="45"/>
  <c r="V63" i="45"/>
  <c r="T63" i="45"/>
  <c r="R63" i="45"/>
  <c r="O63" i="45"/>
  <c r="M63" i="45"/>
  <c r="K63" i="45"/>
  <c r="H63" i="45"/>
  <c r="F63" i="45"/>
  <c r="D63" i="45"/>
  <c r="AC62" i="45"/>
  <c r="AA62" i="45"/>
  <c r="Y62" i="45"/>
  <c r="V62" i="45"/>
  <c r="T62" i="45"/>
  <c r="R62" i="45"/>
  <c r="O62" i="45"/>
  <c r="M62" i="45"/>
  <c r="K62" i="45"/>
  <c r="H62" i="45"/>
  <c r="F62" i="45"/>
  <c r="D62" i="45"/>
  <c r="AC61" i="45"/>
  <c r="AA61" i="45"/>
  <c r="Y61" i="45"/>
  <c r="V61" i="45"/>
  <c r="T61" i="45"/>
  <c r="R61" i="45"/>
  <c r="O61" i="45"/>
  <c r="M61" i="45"/>
  <c r="K61" i="45"/>
  <c r="H61" i="45"/>
  <c r="F61" i="45"/>
  <c r="D61" i="45"/>
  <c r="AC60" i="45"/>
  <c r="AA60" i="45"/>
  <c r="Y60" i="45"/>
  <c r="V60" i="45"/>
  <c r="T60" i="45"/>
  <c r="R60" i="45"/>
  <c r="O60" i="45"/>
  <c r="M60" i="45"/>
  <c r="K60" i="45"/>
  <c r="H60" i="45"/>
  <c r="F60" i="45"/>
  <c r="D60" i="45"/>
  <c r="AC59" i="45"/>
  <c r="AA59" i="45"/>
  <c r="Y59" i="45"/>
  <c r="V59" i="45"/>
  <c r="T59" i="45"/>
  <c r="R59" i="45"/>
  <c r="O59" i="45"/>
  <c r="M59" i="45"/>
  <c r="K59" i="45"/>
  <c r="H59" i="45"/>
  <c r="F59" i="45"/>
  <c r="D59" i="45"/>
  <c r="AC58" i="45"/>
  <c r="AA58" i="45"/>
  <c r="Y58" i="45"/>
  <c r="V58" i="45"/>
  <c r="T58" i="45"/>
  <c r="R58" i="45"/>
  <c r="O58" i="45"/>
  <c r="M58" i="45"/>
  <c r="K58" i="45"/>
  <c r="H58" i="45"/>
  <c r="F58" i="45"/>
  <c r="D58" i="45"/>
  <c r="AC54" i="45"/>
  <c r="AA54" i="45"/>
  <c r="Y54" i="45"/>
  <c r="V54" i="45"/>
  <c r="T54" i="45"/>
  <c r="R54" i="45"/>
  <c r="O54" i="45"/>
  <c r="M54" i="45"/>
  <c r="K54" i="45"/>
  <c r="H54" i="45"/>
  <c r="F54" i="45"/>
  <c r="D54" i="45"/>
  <c r="AC53" i="45"/>
  <c r="AA53" i="45"/>
  <c r="Y53" i="45"/>
  <c r="V53" i="45"/>
  <c r="T53" i="45"/>
  <c r="R53" i="45"/>
  <c r="O53" i="45"/>
  <c r="M53" i="45"/>
  <c r="K53" i="45"/>
  <c r="H53" i="45"/>
  <c r="F53" i="45"/>
  <c r="D53" i="45"/>
  <c r="AC52" i="45"/>
  <c r="AA52" i="45"/>
  <c r="Y52" i="45"/>
  <c r="V52" i="45"/>
  <c r="T52" i="45"/>
  <c r="R52" i="45"/>
  <c r="O52" i="45"/>
  <c r="M52" i="45"/>
  <c r="K52" i="45"/>
  <c r="H52" i="45"/>
  <c r="F52" i="45"/>
  <c r="D52" i="45"/>
  <c r="AC51" i="45"/>
  <c r="AA51" i="45"/>
  <c r="Y51" i="45"/>
  <c r="V51" i="45"/>
  <c r="T51" i="45"/>
  <c r="R51" i="45"/>
  <c r="O51" i="45"/>
  <c r="M51" i="45"/>
  <c r="K51" i="45"/>
  <c r="H51" i="45"/>
  <c r="F51" i="45"/>
  <c r="D51" i="45"/>
  <c r="AC49" i="45"/>
  <c r="AA49" i="45"/>
  <c r="Y49" i="45"/>
  <c r="O49" i="45"/>
  <c r="M49" i="45"/>
  <c r="K49" i="45"/>
  <c r="AC48" i="45"/>
  <c r="AA48" i="45"/>
  <c r="Y48" i="45"/>
  <c r="O48" i="45"/>
  <c r="M48" i="45"/>
  <c r="K48" i="45"/>
  <c r="V47" i="45"/>
  <c r="T47" i="45"/>
  <c r="R47" i="45"/>
  <c r="H47" i="45"/>
  <c r="F47" i="45"/>
  <c r="D47" i="45"/>
  <c r="V46" i="45"/>
  <c r="T46" i="45"/>
  <c r="R46" i="45"/>
  <c r="H46" i="45"/>
  <c r="F46" i="45"/>
  <c r="D46" i="45"/>
  <c r="AC44" i="45"/>
  <c r="AA44" i="45"/>
  <c r="Y44" i="45"/>
  <c r="V44" i="45"/>
  <c r="T44" i="45"/>
  <c r="R44" i="45"/>
  <c r="O44" i="45"/>
  <c r="M44" i="45"/>
  <c r="K44" i="45"/>
  <c r="H44" i="45"/>
  <c r="F44" i="45"/>
  <c r="D44" i="45"/>
  <c r="AC43" i="45"/>
  <c r="AA43" i="45"/>
  <c r="Y43" i="45"/>
  <c r="V43" i="45"/>
  <c r="T43" i="45"/>
  <c r="R43" i="45"/>
  <c r="O43" i="45"/>
  <c r="M43" i="45"/>
  <c r="K43" i="45"/>
  <c r="H43" i="45"/>
  <c r="F43" i="45"/>
  <c r="D43" i="45"/>
  <c r="AC42" i="45"/>
  <c r="AA42" i="45"/>
  <c r="Y42" i="45"/>
  <c r="V42" i="45"/>
  <c r="T42" i="45"/>
  <c r="R42" i="45"/>
  <c r="O42" i="45"/>
  <c r="M42" i="45"/>
  <c r="K42" i="45"/>
  <c r="H42" i="45"/>
  <c r="F42" i="45"/>
  <c r="D42" i="45"/>
  <c r="AC41" i="45"/>
  <c r="AA41" i="45"/>
  <c r="Y41" i="45"/>
  <c r="V41" i="45"/>
  <c r="T41" i="45"/>
  <c r="R41" i="45"/>
  <c r="O41" i="45"/>
  <c r="M41" i="45"/>
  <c r="K41" i="45"/>
  <c r="H41" i="45"/>
  <c r="F41" i="45"/>
  <c r="D41" i="45"/>
  <c r="AC40" i="45"/>
  <c r="AA40" i="45"/>
  <c r="Y40" i="45"/>
  <c r="V40" i="45"/>
  <c r="T40" i="45"/>
  <c r="R40" i="45"/>
  <c r="O40" i="45"/>
  <c r="M40" i="45"/>
  <c r="K40" i="45"/>
  <c r="H40" i="45"/>
  <c r="F40" i="45"/>
  <c r="D40" i="45"/>
  <c r="O39" i="45"/>
  <c r="M39" i="45"/>
  <c r="K39" i="45"/>
  <c r="H39" i="45"/>
  <c r="F39" i="45"/>
  <c r="D39" i="45"/>
  <c r="AC37" i="45"/>
  <c r="AA37" i="45"/>
  <c r="Y37" i="45"/>
  <c r="V37" i="45"/>
  <c r="T37" i="45"/>
  <c r="R37" i="45"/>
  <c r="O37" i="45"/>
  <c r="M37" i="45"/>
  <c r="K37" i="45"/>
  <c r="H37" i="45"/>
  <c r="F37" i="45"/>
  <c r="D37" i="45"/>
  <c r="AC36" i="45"/>
  <c r="AA36" i="45"/>
  <c r="Y36" i="45"/>
  <c r="V36" i="45"/>
  <c r="T36" i="45"/>
  <c r="R36" i="45"/>
  <c r="O36" i="45"/>
  <c r="M36" i="45"/>
  <c r="K36" i="45"/>
  <c r="H36" i="45"/>
  <c r="F36" i="45"/>
  <c r="D36" i="45"/>
  <c r="AC35" i="45"/>
  <c r="AA35" i="45"/>
  <c r="Y35" i="45"/>
  <c r="V35" i="45"/>
  <c r="T35" i="45"/>
  <c r="R35" i="45"/>
  <c r="O35" i="45"/>
  <c r="M35" i="45"/>
  <c r="K35" i="45"/>
  <c r="H35" i="45"/>
  <c r="F35" i="45"/>
  <c r="D35" i="45"/>
  <c r="AC34" i="45"/>
  <c r="AA34" i="45"/>
  <c r="Y34" i="45"/>
  <c r="V34" i="45"/>
  <c r="T34" i="45"/>
  <c r="R34" i="45"/>
  <c r="O34" i="45"/>
  <c r="M34" i="45"/>
  <c r="K34" i="45"/>
  <c r="H34" i="45"/>
  <c r="F34" i="45"/>
  <c r="D34" i="45"/>
  <c r="AC33" i="45"/>
  <c r="AA33" i="45"/>
  <c r="Y33" i="45"/>
  <c r="V33" i="45"/>
  <c r="T33" i="45"/>
  <c r="R33" i="45"/>
  <c r="O33" i="45"/>
  <c r="M33" i="45"/>
  <c r="K33" i="45"/>
  <c r="H33" i="45"/>
  <c r="F33" i="45"/>
  <c r="D33" i="45"/>
  <c r="AC32" i="45"/>
  <c r="AA32" i="45"/>
  <c r="Y32" i="45"/>
  <c r="V32" i="45"/>
  <c r="T32" i="45"/>
  <c r="R32" i="45"/>
  <c r="O32" i="45"/>
  <c r="M32" i="45"/>
  <c r="K32" i="45"/>
  <c r="H32" i="45"/>
  <c r="F32" i="45"/>
  <c r="D32" i="45"/>
  <c r="AC31" i="45"/>
  <c r="AA31" i="45"/>
  <c r="Y31" i="45"/>
  <c r="V31" i="45"/>
  <c r="T31" i="45"/>
  <c r="R31" i="45"/>
  <c r="O31" i="45"/>
  <c r="M31" i="45"/>
  <c r="K31" i="45"/>
  <c r="H31" i="45"/>
  <c r="F31" i="45"/>
  <c r="D31" i="45"/>
  <c r="AC30" i="45"/>
  <c r="AA30" i="45"/>
  <c r="Y30" i="45"/>
  <c r="V30" i="45"/>
  <c r="T30" i="45"/>
  <c r="R30" i="45"/>
  <c r="O30" i="45"/>
  <c r="M30" i="45"/>
  <c r="K30" i="45"/>
  <c r="H30" i="45"/>
  <c r="F30" i="45"/>
  <c r="D30" i="45"/>
  <c r="AC29" i="45"/>
  <c r="AA29" i="45"/>
  <c r="Y29" i="45"/>
  <c r="V29" i="45"/>
  <c r="T29" i="45"/>
  <c r="R29" i="45"/>
  <c r="O29" i="45"/>
  <c r="M29" i="45"/>
  <c r="K29" i="45"/>
  <c r="H29" i="45"/>
  <c r="F29" i="45"/>
  <c r="D29" i="45"/>
  <c r="AC28" i="45"/>
  <c r="AA28" i="45"/>
  <c r="Y28" i="45"/>
  <c r="V28" i="45"/>
  <c r="T28" i="45"/>
  <c r="R28" i="45"/>
  <c r="O28" i="45"/>
  <c r="M28" i="45"/>
  <c r="K28" i="45"/>
  <c r="H28" i="45"/>
  <c r="F28" i="45"/>
  <c r="D28" i="45"/>
  <c r="AC26" i="45"/>
  <c r="AA26" i="45"/>
  <c r="Y26" i="45"/>
  <c r="V26" i="45"/>
  <c r="T26" i="45"/>
  <c r="R26" i="45"/>
  <c r="O26" i="45"/>
  <c r="M26" i="45"/>
  <c r="K26" i="45"/>
  <c r="H26" i="45"/>
  <c r="F26" i="45"/>
  <c r="D26" i="45"/>
  <c r="AC25" i="45"/>
  <c r="AA25" i="45"/>
  <c r="Y25" i="45"/>
  <c r="V25" i="45"/>
  <c r="T25" i="45"/>
  <c r="R25" i="45"/>
  <c r="O25" i="45"/>
  <c r="M25" i="45"/>
  <c r="K25" i="45"/>
  <c r="H25" i="45"/>
  <c r="F25" i="45"/>
  <c r="D25" i="45"/>
  <c r="AC24" i="45"/>
  <c r="AA24" i="45"/>
  <c r="Y24" i="45"/>
  <c r="V24" i="45"/>
  <c r="T24" i="45"/>
  <c r="R24" i="45"/>
  <c r="O24" i="45"/>
  <c r="M24" i="45"/>
  <c r="K24" i="45"/>
  <c r="H24" i="45"/>
  <c r="F24" i="45"/>
  <c r="D24" i="45"/>
  <c r="AC23" i="45"/>
  <c r="AA23" i="45"/>
  <c r="Y23" i="45"/>
  <c r="V23" i="45"/>
  <c r="T23" i="45"/>
  <c r="R23" i="45"/>
  <c r="O23" i="45"/>
  <c r="M23" i="45"/>
  <c r="K23" i="45"/>
  <c r="H23" i="45"/>
  <c r="F23" i="45"/>
  <c r="D23" i="45"/>
  <c r="AC21" i="45"/>
  <c r="AA21" i="45"/>
  <c r="Y21" i="45"/>
  <c r="V21" i="45"/>
  <c r="T21" i="45"/>
  <c r="R21" i="45"/>
  <c r="O21" i="45"/>
  <c r="M21" i="45"/>
  <c r="K21" i="45"/>
  <c r="H21" i="45"/>
  <c r="F21" i="45"/>
  <c r="D21" i="45"/>
  <c r="AC20" i="45"/>
  <c r="AA20" i="45"/>
  <c r="Y20" i="45"/>
  <c r="V20" i="45"/>
  <c r="T20" i="45"/>
  <c r="R20" i="45"/>
  <c r="O20" i="45"/>
  <c r="M20" i="45"/>
  <c r="K20" i="45"/>
  <c r="H20" i="45"/>
  <c r="F20" i="45"/>
  <c r="D20" i="45"/>
  <c r="AC19" i="45"/>
  <c r="AA19" i="45"/>
  <c r="Y19" i="45"/>
  <c r="V19" i="45"/>
  <c r="T19" i="45"/>
  <c r="R19" i="45"/>
  <c r="O19" i="45"/>
  <c r="M19" i="45"/>
  <c r="K19" i="45"/>
  <c r="H19" i="45"/>
  <c r="F19" i="45"/>
  <c r="D19" i="45"/>
  <c r="AC18" i="45"/>
  <c r="AA18" i="45"/>
  <c r="Y18" i="45"/>
  <c r="V18" i="45"/>
  <c r="T18" i="45"/>
  <c r="R18" i="45"/>
  <c r="O18" i="45"/>
  <c r="M18" i="45"/>
  <c r="K18" i="45"/>
  <c r="H18" i="45"/>
  <c r="F18" i="45"/>
  <c r="D18" i="45"/>
  <c r="AC17" i="45"/>
  <c r="AA17" i="45"/>
  <c r="Y17" i="45"/>
  <c r="V17" i="45"/>
  <c r="T17" i="45"/>
  <c r="R17" i="45"/>
  <c r="O17" i="45"/>
  <c r="M17" i="45"/>
  <c r="K17" i="45"/>
  <c r="H17" i="45"/>
  <c r="F17" i="45"/>
  <c r="D17" i="45"/>
  <c r="AC16" i="45"/>
  <c r="AA16" i="45"/>
  <c r="Y16" i="45"/>
  <c r="V16" i="45"/>
  <c r="T16" i="45"/>
  <c r="R16" i="45"/>
  <c r="O16" i="45"/>
  <c r="M16" i="45"/>
  <c r="K16" i="45"/>
  <c r="H16" i="45"/>
  <c r="F16" i="45"/>
  <c r="D16" i="45"/>
  <c r="AC15" i="45"/>
  <c r="AA15" i="45"/>
  <c r="Y15" i="45"/>
  <c r="V15" i="45"/>
  <c r="T15" i="45"/>
  <c r="R15" i="45"/>
  <c r="O15" i="45"/>
  <c r="M15" i="45"/>
  <c r="K15" i="45"/>
  <c r="H15" i="45"/>
  <c r="F15" i="45"/>
  <c r="D15" i="45"/>
  <c r="O14" i="45"/>
  <c r="M14" i="45"/>
  <c r="K14" i="45"/>
  <c r="H14" i="45"/>
  <c r="F14" i="45"/>
  <c r="D14" i="45"/>
  <c r="AC13" i="45"/>
  <c r="AA13" i="45"/>
  <c r="Y13" i="45"/>
  <c r="V13" i="45"/>
  <c r="T13" i="45"/>
  <c r="R13" i="45"/>
  <c r="O13" i="45"/>
  <c r="M13" i="45"/>
  <c r="K13" i="45"/>
  <c r="H13" i="45"/>
  <c r="F13" i="45"/>
  <c r="D13" i="45"/>
  <c r="AC12" i="45"/>
  <c r="AA12" i="45"/>
  <c r="Y12" i="45"/>
  <c r="V12" i="45"/>
  <c r="T12" i="45"/>
  <c r="R12" i="45"/>
  <c r="O12" i="45"/>
  <c r="M12" i="45"/>
  <c r="K12" i="45"/>
  <c r="H12" i="45"/>
  <c r="F12" i="45"/>
  <c r="D12" i="45"/>
  <c r="AC11" i="45"/>
  <c r="AA11" i="45"/>
  <c r="Y11" i="45"/>
  <c r="V11" i="45"/>
  <c r="T11" i="45"/>
  <c r="R11" i="45"/>
  <c r="O11" i="45"/>
  <c r="M11" i="45"/>
  <c r="K11" i="45"/>
  <c r="H11" i="45"/>
  <c r="F11" i="45"/>
  <c r="D11" i="45"/>
  <c r="AC10" i="45"/>
  <c r="AA10" i="45"/>
  <c r="Y10" i="45"/>
  <c r="V10" i="45"/>
  <c r="T10" i="45"/>
  <c r="R10" i="45"/>
  <c r="O10" i="45"/>
  <c r="M10" i="45"/>
  <c r="K10" i="45"/>
  <c r="H10" i="45"/>
  <c r="F10" i="45"/>
  <c r="D10" i="45"/>
  <c r="AC9" i="45"/>
  <c r="AA9" i="45"/>
  <c r="Y9" i="45"/>
  <c r="V9" i="45"/>
  <c r="T9" i="45"/>
  <c r="R9" i="45"/>
  <c r="O9" i="45"/>
  <c r="M9" i="45"/>
  <c r="K9" i="45"/>
  <c r="H9" i="45"/>
  <c r="F9" i="45"/>
  <c r="D9" i="45"/>
  <c r="AC8" i="45"/>
  <c r="AA8" i="45"/>
  <c r="Y8" i="45"/>
  <c r="V8" i="45"/>
  <c r="T8" i="45"/>
  <c r="R8" i="45"/>
  <c r="O8" i="45"/>
  <c r="M8" i="45"/>
  <c r="K8" i="45"/>
  <c r="H8" i="45"/>
  <c r="F8" i="45"/>
  <c r="D8" i="45"/>
  <c r="AC7" i="45"/>
  <c r="AA7" i="45"/>
  <c r="Y7" i="45"/>
  <c r="V7" i="45"/>
  <c r="T7" i="45"/>
  <c r="R7" i="45"/>
  <c r="O7" i="45"/>
  <c r="M7" i="45"/>
  <c r="K7" i="45"/>
  <c r="H7" i="45"/>
  <c r="F7" i="45"/>
  <c r="D7" i="45"/>
  <c r="AC6" i="45"/>
  <c r="AA6" i="45"/>
  <c r="Y6" i="45"/>
  <c r="V6" i="45"/>
  <c r="T6" i="45"/>
  <c r="R6" i="45"/>
  <c r="O6" i="45"/>
  <c r="M6" i="45"/>
  <c r="K6" i="45"/>
  <c r="H6" i="45"/>
  <c r="F6" i="45"/>
  <c r="D6" i="45"/>
  <c r="BX26" i="9" l="1"/>
  <c r="BY26" i="9"/>
  <c r="BW26" i="9" s="1"/>
  <c r="BX27" i="9"/>
  <c r="BY27" i="9"/>
  <c r="BW27" i="9" s="1"/>
  <c r="BX28" i="9"/>
  <c r="CC28" i="9" s="1"/>
  <c r="BY28" i="9"/>
  <c r="BW28" i="9" s="1"/>
  <c r="BZ28" i="9"/>
  <c r="BX29" i="9"/>
  <c r="BY29" i="9"/>
  <c r="BW29" i="9" s="1"/>
  <c r="BX30" i="9"/>
  <c r="BY30" i="9"/>
  <c r="BW30" i="9" s="1"/>
  <c r="BX31" i="9"/>
  <c r="BY31" i="9"/>
  <c r="BW31" i="9" s="1"/>
  <c r="BX32" i="9"/>
  <c r="BY32" i="9"/>
  <c r="BW32" i="9" s="1"/>
  <c r="BX33" i="9"/>
  <c r="BY33" i="9"/>
  <c r="BW33" i="9" s="1"/>
  <c r="BX34" i="9"/>
  <c r="BY34" i="9"/>
  <c r="BW34" i="9" s="1"/>
  <c r="BX35" i="9"/>
  <c r="BY35" i="9"/>
  <c r="BW35" i="9" s="1"/>
  <c r="BX36" i="9"/>
  <c r="BY36" i="9"/>
  <c r="BW36" i="9" s="1"/>
  <c r="BX37" i="9"/>
  <c r="BY37" i="9"/>
  <c r="BW37" i="9" s="1"/>
  <c r="BZ37" i="9"/>
  <c r="BX38" i="9"/>
  <c r="BY38" i="9"/>
  <c r="BW38" i="9" s="1"/>
  <c r="BX39" i="9"/>
  <c r="BY39" i="9"/>
  <c r="BW39" i="9" s="1"/>
  <c r="BU26" i="9"/>
  <c r="BU27" i="9"/>
  <c r="BU28" i="9"/>
  <c r="BU29" i="9"/>
  <c r="BU30" i="9"/>
  <c r="BU31" i="9"/>
  <c r="BU32" i="9"/>
  <c r="BU33" i="9"/>
  <c r="BU34" i="9"/>
  <c r="BU35" i="9"/>
  <c r="BU36" i="9"/>
  <c r="BU37" i="9"/>
  <c r="BU38" i="9"/>
  <c r="BU39" i="9"/>
  <c r="BS26" i="9"/>
  <c r="BS27" i="9"/>
  <c r="BS28" i="9"/>
  <c r="BS29" i="9"/>
  <c r="BS30" i="9"/>
  <c r="BS31" i="9"/>
  <c r="BS32" i="9"/>
  <c r="BS33" i="9"/>
  <c r="BS34" i="9"/>
  <c r="BS35" i="9"/>
  <c r="BS36" i="9"/>
  <c r="BS37" i="9"/>
  <c r="BS38" i="9"/>
  <c r="BS39" i="9"/>
  <c r="CA40" i="9"/>
  <c r="BV40" i="9"/>
  <c r="BX40" i="9" s="1"/>
  <c r="BT40" i="9"/>
  <c r="BY40" i="9" s="1"/>
  <c r="BR40" i="9"/>
  <c r="BS40" i="9" s="1"/>
  <c r="BX5" i="9"/>
  <c r="BY5" i="9"/>
  <c r="BW5" i="9" s="1"/>
  <c r="BZ5" i="9"/>
  <c r="BX6" i="9"/>
  <c r="BY6" i="9"/>
  <c r="BW6" i="9" s="1"/>
  <c r="BX7" i="9"/>
  <c r="CC7" i="9" s="1"/>
  <c r="BY7" i="9"/>
  <c r="BW7" i="9" s="1"/>
  <c r="BX8" i="9"/>
  <c r="BY8" i="9"/>
  <c r="BW8" i="9" s="1"/>
  <c r="BX9" i="9"/>
  <c r="BY9" i="9"/>
  <c r="BW9" i="9" s="1"/>
  <c r="BX10" i="9"/>
  <c r="BY10" i="9"/>
  <c r="BW10" i="9" s="1"/>
  <c r="BX11" i="9"/>
  <c r="CC11" i="9" s="1"/>
  <c r="BY11" i="9"/>
  <c r="BW11" i="9" s="1"/>
  <c r="BX12" i="9"/>
  <c r="BY12" i="9"/>
  <c r="BW12" i="9" s="1"/>
  <c r="BX13" i="9"/>
  <c r="BY13" i="9"/>
  <c r="BW13" i="9" s="1"/>
  <c r="BZ13" i="9"/>
  <c r="BX15" i="9"/>
  <c r="CC15" i="9" s="1"/>
  <c r="BY15" i="9"/>
  <c r="BW15" i="9" s="1"/>
  <c r="BX16" i="9"/>
  <c r="BY16" i="9"/>
  <c r="BW16" i="9" s="1"/>
  <c r="BX17" i="9"/>
  <c r="BY17" i="9"/>
  <c r="BW17" i="9" s="1"/>
  <c r="BZ17" i="9"/>
  <c r="BX18" i="9"/>
  <c r="BY18" i="9"/>
  <c r="BW18" i="9" s="1"/>
  <c r="BX19" i="9"/>
  <c r="CC19" i="9" s="1"/>
  <c r="BY19" i="9"/>
  <c r="BW19" i="9" s="1"/>
  <c r="BX20" i="9"/>
  <c r="BY20" i="9"/>
  <c r="BW20" i="9" s="1"/>
  <c r="BZ20" i="9"/>
  <c r="BX21" i="9"/>
  <c r="BY21" i="9"/>
  <c r="BW21" i="9" s="1"/>
  <c r="BX22" i="9"/>
  <c r="BY22" i="9"/>
  <c r="BW22" i="9" s="1"/>
  <c r="BX23" i="9"/>
  <c r="CC23" i="9" s="1"/>
  <c r="BY23" i="9"/>
  <c r="BW23" i="9" s="1"/>
  <c r="BU5" i="9"/>
  <c r="BU6" i="9"/>
  <c r="BU7" i="9"/>
  <c r="BU8" i="9"/>
  <c r="BU9" i="9"/>
  <c r="BU10" i="9"/>
  <c r="BU11" i="9"/>
  <c r="BU12" i="9"/>
  <c r="BU13" i="9"/>
  <c r="BU15" i="9"/>
  <c r="BU16" i="9"/>
  <c r="BU17" i="9"/>
  <c r="BU18" i="9"/>
  <c r="BU19" i="9"/>
  <c r="BU20" i="9"/>
  <c r="BU21" i="9"/>
  <c r="BU22" i="9"/>
  <c r="BU23" i="9"/>
  <c r="BS5" i="9"/>
  <c r="BS6" i="9"/>
  <c r="BS7" i="9"/>
  <c r="BS8" i="9"/>
  <c r="BS9" i="9"/>
  <c r="BS10" i="9"/>
  <c r="BS11" i="9"/>
  <c r="BS12" i="9"/>
  <c r="BS13" i="9"/>
  <c r="BS15" i="9"/>
  <c r="BS16" i="9"/>
  <c r="BS17" i="9"/>
  <c r="BS18" i="9"/>
  <c r="BS19" i="9"/>
  <c r="BS20" i="9"/>
  <c r="BS21" i="9"/>
  <c r="BS22" i="9"/>
  <c r="BS23" i="9"/>
  <c r="BY4" i="9"/>
  <c r="BZ4" i="9" s="1"/>
  <c r="BX4" i="9"/>
  <c r="BU4" i="9"/>
  <c r="BS4" i="9"/>
  <c r="CA14" i="9"/>
  <c r="BV14" i="9"/>
  <c r="BX14" i="9" s="1"/>
  <c r="BT14" i="9"/>
  <c r="BR14" i="9"/>
  <c r="BM26" i="9"/>
  <c r="BN26" i="9"/>
  <c r="BO26" i="9" s="1"/>
  <c r="BM27" i="9"/>
  <c r="BN27" i="9"/>
  <c r="BO27" i="9" s="1"/>
  <c r="BM28" i="9"/>
  <c r="BN28" i="9"/>
  <c r="BO28" i="9" s="1"/>
  <c r="BM29" i="9"/>
  <c r="CC29" i="9" s="1"/>
  <c r="BN29" i="9"/>
  <c r="BO29" i="9" s="1"/>
  <c r="BM30" i="9"/>
  <c r="BN30" i="9"/>
  <c r="BO30" i="9" s="1"/>
  <c r="BM31" i="9"/>
  <c r="BN31" i="9"/>
  <c r="BO31" i="9" s="1"/>
  <c r="BM32" i="9"/>
  <c r="BN32" i="9"/>
  <c r="BO32" i="9" s="1"/>
  <c r="BM33" i="9"/>
  <c r="CC33" i="9" s="1"/>
  <c r="BN33" i="9"/>
  <c r="BO33" i="9" s="1"/>
  <c r="BM34" i="9"/>
  <c r="BN34" i="9"/>
  <c r="BO34" i="9" s="1"/>
  <c r="BM35" i="9"/>
  <c r="BN35" i="9"/>
  <c r="BO35" i="9" s="1"/>
  <c r="BM36" i="9"/>
  <c r="CC36" i="9" s="1"/>
  <c r="BN36" i="9"/>
  <c r="BO36" i="9" s="1"/>
  <c r="BM37" i="9"/>
  <c r="CC37" i="9" s="1"/>
  <c r="BN37" i="9"/>
  <c r="BO37" i="9"/>
  <c r="BM38" i="9"/>
  <c r="BN38" i="9"/>
  <c r="BO38" i="9" s="1"/>
  <c r="BM39" i="9"/>
  <c r="BN39" i="9"/>
  <c r="BL39" i="9" s="1"/>
  <c r="BL28" i="9"/>
  <c r="BL29" i="9"/>
  <c r="BL31" i="9"/>
  <c r="BL33" i="9"/>
  <c r="BL35" i="9"/>
  <c r="BL37" i="9"/>
  <c r="BJ26" i="9"/>
  <c r="BJ27" i="9"/>
  <c r="BJ28" i="9"/>
  <c r="BJ29" i="9"/>
  <c r="BJ30" i="9"/>
  <c r="BJ31" i="9"/>
  <c r="BJ32" i="9"/>
  <c r="BJ33" i="9"/>
  <c r="BJ34" i="9"/>
  <c r="BJ35" i="9"/>
  <c r="BJ36" i="9"/>
  <c r="BJ37" i="9"/>
  <c r="BJ38" i="9"/>
  <c r="BJ39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P40" i="9"/>
  <c r="BK40" i="9"/>
  <c r="BM40" i="9" s="1"/>
  <c r="BI40" i="9"/>
  <c r="BG40" i="9"/>
  <c r="BM5" i="9"/>
  <c r="BM6" i="9"/>
  <c r="BM7" i="9"/>
  <c r="BM8" i="9"/>
  <c r="BM9" i="9"/>
  <c r="BM10" i="9"/>
  <c r="BM11" i="9"/>
  <c r="BM12" i="9"/>
  <c r="BM13" i="9"/>
  <c r="BM15" i="9"/>
  <c r="BM16" i="9"/>
  <c r="BM17" i="9"/>
  <c r="BM18" i="9"/>
  <c r="BM19" i="9"/>
  <c r="BM20" i="9"/>
  <c r="BM21" i="9"/>
  <c r="BM22" i="9"/>
  <c r="BM23" i="9"/>
  <c r="BM4" i="9"/>
  <c r="CC4" i="9" s="1"/>
  <c r="BN5" i="9"/>
  <c r="BL5" i="9" s="1"/>
  <c r="CD5" i="9" s="1"/>
  <c r="BO5" i="9"/>
  <c r="BN6" i="9"/>
  <c r="BL6" i="9" s="1"/>
  <c r="CD6" i="9" s="1"/>
  <c r="BN7" i="9"/>
  <c r="BL7" i="9" s="1"/>
  <c r="CD7" i="9" s="1"/>
  <c r="BN8" i="9"/>
  <c r="BL8" i="9" s="1"/>
  <c r="BN9" i="9"/>
  <c r="BL9" i="9" s="1"/>
  <c r="CD9" i="9" s="1"/>
  <c r="BO9" i="9"/>
  <c r="BN10" i="9"/>
  <c r="BO10" i="9" s="1"/>
  <c r="BN11" i="9"/>
  <c r="BL11" i="9" s="1"/>
  <c r="CD11" i="9" s="1"/>
  <c r="BO11" i="9"/>
  <c r="BN12" i="9"/>
  <c r="BL12" i="9" s="1"/>
  <c r="BN13" i="9"/>
  <c r="BL13" i="9" s="1"/>
  <c r="CD13" i="9" s="1"/>
  <c r="BN15" i="9"/>
  <c r="BL15" i="9" s="1"/>
  <c r="CD15" i="9" s="1"/>
  <c r="BO15" i="9"/>
  <c r="BN16" i="9"/>
  <c r="BL16" i="9" s="1"/>
  <c r="BN17" i="9"/>
  <c r="BL17" i="9" s="1"/>
  <c r="CD17" i="9" s="1"/>
  <c r="BO17" i="9"/>
  <c r="BN18" i="9"/>
  <c r="BO18" i="9" s="1"/>
  <c r="BN19" i="9"/>
  <c r="BL19" i="9" s="1"/>
  <c r="CD19" i="9" s="1"/>
  <c r="BN20" i="9"/>
  <c r="BL20" i="9" s="1"/>
  <c r="CD20" i="9" s="1"/>
  <c r="BN21" i="9"/>
  <c r="BL21" i="9" s="1"/>
  <c r="CD21" i="9" s="1"/>
  <c r="BO21" i="9"/>
  <c r="BN22" i="9"/>
  <c r="BO22" i="9" s="1"/>
  <c r="BN23" i="9"/>
  <c r="BL23" i="9" s="1"/>
  <c r="CD23" i="9" s="1"/>
  <c r="BO23" i="9"/>
  <c r="BJ5" i="9"/>
  <c r="BJ6" i="9"/>
  <c r="BJ7" i="9"/>
  <c r="BJ8" i="9"/>
  <c r="BJ9" i="9"/>
  <c r="BJ10" i="9"/>
  <c r="BJ11" i="9"/>
  <c r="BJ12" i="9"/>
  <c r="BJ13" i="9"/>
  <c r="BJ15" i="9"/>
  <c r="BJ16" i="9"/>
  <c r="BJ17" i="9"/>
  <c r="BJ18" i="9"/>
  <c r="BJ19" i="9"/>
  <c r="BJ20" i="9"/>
  <c r="BJ21" i="9"/>
  <c r="BJ22" i="9"/>
  <c r="BJ23" i="9"/>
  <c r="BH5" i="9"/>
  <c r="BH6" i="9"/>
  <c r="BH7" i="9"/>
  <c r="BH8" i="9"/>
  <c r="BH9" i="9"/>
  <c r="BH10" i="9"/>
  <c r="BH11" i="9"/>
  <c r="BH12" i="9"/>
  <c r="BH13" i="9"/>
  <c r="BH15" i="9"/>
  <c r="BH16" i="9"/>
  <c r="BH17" i="9"/>
  <c r="BH18" i="9"/>
  <c r="BH19" i="9"/>
  <c r="BH20" i="9"/>
  <c r="BH21" i="9"/>
  <c r="BH22" i="9"/>
  <c r="BH23" i="9"/>
  <c r="BP14" i="9"/>
  <c r="BK14" i="9"/>
  <c r="BM14" i="9" s="1"/>
  <c r="BI14" i="9"/>
  <c r="BJ14" i="9" s="1"/>
  <c r="BG14" i="9"/>
  <c r="BH14" i="9" s="1"/>
  <c r="BJ4" i="9"/>
  <c r="BH4" i="9"/>
  <c r="BN4" i="9"/>
  <c r="BL4" i="9" s="1"/>
  <c r="BO39" i="9" l="1"/>
  <c r="CC21" i="9"/>
  <c r="CD16" i="9"/>
  <c r="BZ12" i="9"/>
  <c r="CC8" i="9"/>
  <c r="CC6" i="9"/>
  <c r="CC38" i="9"/>
  <c r="BZ36" i="9"/>
  <c r="CC35" i="9"/>
  <c r="CC31" i="9"/>
  <c r="CC26" i="9"/>
  <c r="BO19" i="9"/>
  <c r="BO13" i="9"/>
  <c r="CC22" i="9"/>
  <c r="CC16" i="9"/>
  <c r="CD12" i="9"/>
  <c r="CC9" i="9"/>
  <c r="BO7" i="9"/>
  <c r="BH40" i="9"/>
  <c r="BS14" i="9"/>
  <c r="BZ21" i="9"/>
  <c r="CC17" i="9"/>
  <c r="CC12" i="9"/>
  <c r="CC10" i="9"/>
  <c r="BZ8" i="9"/>
  <c r="CC39" i="9"/>
  <c r="CC34" i="9"/>
  <c r="CC32" i="9"/>
  <c r="CC30" i="9"/>
  <c r="CC27" i="9"/>
  <c r="BO4" i="9"/>
  <c r="BN40" i="9"/>
  <c r="BO40" i="9" s="1"/>
  <c r="BY14" i="9"/>
  <c r="BW14" i="9" s="1"/>
  <c r="CC20" i="9"/>
  <c r="CC18" i="9"/>
  <c r="BZ16" i="9"/>
  <c r="CC13" i="9"/>
  <c r="BZ9" i="9"/>
  <c r="CC5" i="9"/>
  <c r="CD33" i="9"/>
  <c r="CD31" i="9"/>
  <c r="BZ29" i="9"/>
  <c r="CC14" i="9"/>
  <c r="CC40" i="9"/>
  <c r="BW40" i="9"/>
  <c r="CD40" i="9" s="1"/>
  <c r="BZ40" i="9"/>
  <c r="CD8" i="9"/>
  <c r="BN14" i="9"/>
  <c r="BL22" i="9"/>
  <c r="CD22" i="9" s="1"/>
  <c r="BL18" i="9"/>
  <c r="CD18" i="9" s="1"/>
  <c r="BL10" i="9"/>
  <c r="CD10" i="9" s="1"/>
  <c r="BL40" i="9"/>
  <c r="BL27" i="9"/>
  <c r="BU14" i="9"/>
  <c r="CD28" i="9"/>
  <c r="BO20" i="9"/>
  <c r="BO16" i="9"/>
  <c r="BO12" i="9"/>
  <c r="BO8" i="9"/>
  <c r="BO6" i="9"/>
  <c r="BZ23" i="9"/>
  <c r="BZ19" i="9"/>
  <c r="BZ15" i="9"/>
  <c r="BZ11" i="9"/>
  <c r="BZ7" i="9"/>
  <c r="BU40" i="9"/>
  <c r="CD35" i="9"/>
  <c r="BZ33" i="9"/>
  <c r="CD27" i="9"/>
  <c r="CD39" i="9"/>
  <c r="BJ40" i="9"/>
  <c r="BW4" i="9"/>
  <c r="CD4" i="9" s="1"/>
  <c r="BZ22" i="9"/>
  <c r="BZ18" i="9"/>
  <c r="BZ10" i="9"/>
  <c r="BZ6" i="9"/>
  <c r="CD37" i="9"/>
  <c r="BZ32" i="9"/>
  <c r="CD29" i="9"/>
  <c r="BL32" i="9"/>
  <c r="CD32" i="9" s="1"/>
  <c r="BZ38" i="9"/>
  <c r="BZ34" i="9"/>
  <c r="BZ30" i="9"/>
  <c r="BZ26" i="9"/>
  <c r="BL36" i="9"/>
  <c r="CD36" i="9" s="1"/>
  <c r="BZ39" i="9"/>
  <c r="BZ35" i="9"/>
  <c r="BZ31" i="9"/>
  <c r="BZ27" i="9"/>
  <c r="BL38" i="9"/>
  <c r="CD38" i="9" s="1"/>
  <c r="BL34" i="9"/>
  <c r="CD34" i="9" s="1"/>
  <c r="BL30" i="9"/>
  <c r="CD30" i="9" s="1"/>
  <c r="BL26" i="9"/>
  <c r="CD26" i="9" s="1"/>
  <c r="AL41" i="35"/>
  <c r="AF41" i="35"/>
  <c r="Z41" i="35"/>
  <c r="T41" i="35"/>
  <c r="N41" i="35"/>
  <c r="H41" i="35"/>
  <c r="B41" i="35"/>
  <c r="AL40" i="35"/>
  <c r="AF40" i="35"/>
  <c r="Z40" i="35"/>
  <c r="T40" i="35"/>
  <c r="N40" i="35"/>
  <c r="H40" i="35"/>
  <c r="B40" i="35"/>
  <c r="AN39" i="35"/>
  <c r="AH39" i="35"/>
  <c r="AI39" i="35" s="1"/>
  <c r="AB39" i="35"/>
  <c r="AD39" i="35" s="1"/>
  <c r="V39" i="35"/>
  <c r="X39" i="35" s="1"/>
  <c r="P39" i="35"/>
  <c r="J39" i="35"/>
  <c r="K39" i="35" s="1"/>
  <c r="D39" i="35"/>
  <c r="F39" i="35" s="1"/>
  <c r="AN38" i="35"/>
  <c r="AP38" i="35" s="1"/>
  <c r="AH38" i="35"/>
  <c r="AB38" i="35"/>
  <c r="AC38" i="35" s="1"/>
  <c r="V38" i="35"/>
  <c r="X38" i="35" s="1"/>
  <c r="P38" i="35"/>
  <c r="R38" i="35" s="1"/>
  <c r="J38" i="35"/>
  <c r="D38" i="35"/>
  <c r="E38" i="35" s="1"/>
  <c r="AN37" i="35"/>
  <c r="AO37" i="35" s="1"/>
  <c r="AH37" i="35"/>
  <c r="AJ37" i="35" s="1"/>
  <c r="AB37" i="35"/>
  <c r="V37" i="35"/>
  <c r="W37" i="35" s="1"/>
  <c r="P37" i="35"/>
  <c r="R37" i="35" s="1"/>
  <c r="J37" i="35"/>
  <c r="L37" i="35" s="1"/>
  <c r="D37" i="35"/>
  <c r="AN36" i="35"/>
  <c r="AO36" i="35" s="1"/>
  <c r="AH36" i="35"/>
  <c r="AJ36" i="35" s="1"/>
  <c r="AB36" i="35"/>
  <c r="AD36" i="35" s="1"/>
  <c r="V36" i="35"/>
  <c r="P36" i="35"/>
  <c r="Q36" i="35" s="1"/>
  <c r="J36" i="35"/>
  <c r="K36" i="35" s="1"/>
  <c r="D36" i="35"/>
  <c r="F36" i="35" s="1"/>
  <c r="AN35" i="35"/>
  <c r="AH35" i="35"/>
  <c r="AI35" i="35" s="1"/>
  <c r="AB35" i="35"/>
  <c r="AC35" i="35" s="1"/>
  <c r="V35" i="35"/>
  <c r="X35" i="35" s="1"/>
  <c r="P35" i="35"/>
  <c r="J35" i="35"/>
  <c r="K35" i="35" s="1"/>
  <c r="D35" i="35"/>
  <c r="F35" i="35" s="1"/>
  <c r="AN34" i="35"/>
  <c r="AP34" i="35" s="1"/>
  <c r="AH34" i="35"/>
  <c r="AB34" i="35"/>
  <c r="AC34" i="35" s="1"/>
  <c r="V34" i="35"/>
  <c r="X34" i="35" s="1"/>
  <c r="P34" i="35"/>
  <c r="R34" i="35" s="1"/>
  <c r="J34" i="35"/>
  <c r="D34" i="35"/>
  <c r="E34" i="35" s="1"/>
  <c r="AN33" i="35"/>
  <c r="AP33" i="35" s="1"/>
  <c r="AH33" i="35"/>
  <c r="AJ33" i="35" s="1"/>
  <c r="AB33" i="35"/>
  <c r="V33" i="35"/>
  <c r="W33" i="35" s="1"/>
  <c r="P33" i="35"/>
  <c r="Q33" i="35" s="1"/>
  <c r="J33" i="35"/>
  <c r="L33" i="35" s="1"/>
  <c r="D33" i="35"/>
  <c r="AN32" i="35"/>
  <c r="AO32" i="35" s="1"/>
  <c r="AH32" i="35"/>
  <c r="AJ32" i="35" s="1"/>
  <c r="AB32" i="35"/>
  <c r="AD32" i="35" s="1"/>
  <c r="V32" i="35"/>
  <c r="P32" i="35"/>
  <c r="Q32" i="35" s="1"/>
  <c r="J32" i="35"/>
  <c r="K32" i="35" s="1"/>
  <c r="D32" i="35"/>
  <c r="F32" i="35" s="1"/>
  <c r="AN31" i="35"/>
  <c r="AH31" i="35"/>
  <c r="AI31" i="35" s="1"/>
  <c r="AB31" i="35"/>
  <c r="AD31" i="35" s="1"/>
  <c r="V31" i="35"/>
  <c r="X31" i="35" s="1"/>
  <c r="P31" i="35"/>
  <c r="J31" i="35"/>
  <c r="K31" i="35" s="1"/>
  <c r="D31" i="35"/>
  <c r="E31" i="35" s="1"/>
  <c r="AN30" i="35"/>
  <c r="AP30" i="35" s="1"/>
  <c r="AH30" i="35"/>
  <c r="AB30" i="35"/>
  <c r="AC30" i="35" s="1"/>
  <c r="V30" i="35"/>
  <c r="W30" i="35" s="1"/>
  <c r="P30" i="35"/>
  <c r="R30" i="35" s="1"/>
  <c r="J30" i="35"/>
  <c r="D30" i="35"/>
  <c r="E30" i="35" s="1"/>
  <c r="AN29" i="35"/>
  <c r="AO29" i="35" s="1"/>
  <c r="AH29" i="35"/>
  <c r="AJ29" i="35" s="1"/>
  <c r="AB29" i="35"/>
  <c r="V29" i="35"/>
  <c r="W29" i="35" s="1"/>
  <c r="P29" i="35"/>
  <c r="R29" i="35" s="1"/>
  <c r="J29" i="35"/>
  <c r="L29" i="35" s="1"/>
  <c r="D29" i="35"/>
  <c r="AN28" i="35"/>
  <c r="AO28" i="35" s="1"/>
  <c r="AH28" i="35"/>
  <c r="AI28" i="35" s="1"/>
  <c r="AB28" i="35"/>
  <c r="AD28" i="35" s="1"/>
  <c r="V28" i="35"/>
  <c r="P28" i="35"/>
  <c r="Q28" i="35" s="1"/>
  <c r="J28" i="35"/>
  <c r="K28" i="35" s="1"/>
  <c r="D28" i="35"/>
  <c r="F28" i="35" s="1"/>
  <c r="AN27" i="35"/>
  <c r="AH27" i="35"/>
  <c r="AI27" i="35" s="1"/>
  <c r="AB27" i="35"/>
  <c r="AC27" i="35" s="1"/>
  <c r="V27" i="35"/>
  <c r="X27" i="35" s="1"/>
  <c r="P27" i="35"/>
  <c r="J27" i="35"/>
  <c r="K27" i="35" s="1"/>
  <c r="D27" i="35"/>
  <c r="F27" i="35" s="1"/>
  <c r="AN26" i="35"/>
  <c r="AP26" i="35" s="1"/>
  <c r="AH26" i="35"/>
  <c r="AB26" i="35"/>
  <c r="AC26" i="35" s="1"/>
  <c r="V26" i="35"/>
  <c r="W26" i="35" s="1"/>
  <c r="P26" i="35"/>
  <c r="R26" i="35" s="1"/>
  <c r="J26" i="35"/>
  <c r="D26" i="35"/>
  <c r="E26" i="35" s="1"/>
  <c r="AN25" i="35"/>
  <c r="AO25" i="35" s="1"/>
  <c r="AH25" i="35"/>
  <c r="AJ25" i="35" s="1"/>
  <c r="AB25" i="35"/>
  <c r="V25" i="35"/>
  <c r="W25" i="35" s="1"/>
  <c r="P25" i="35"/>
  <c r="Q25" i="35" s="1"/>
  <c r="J25" i="35"/>
  <c r="L25" i="35" s="1"/>
  <c r="D25" i="35"/>
  <c r="AL20" i="35"/>
  <c r="AF20" i="35"/>
  <c r="Z20" i="35"/>
  <c r="T20" i="35"/>
  <c r="N20" i="35"/>
  <c r="H20" i="35"/>
  <c r="B20" i="35"/>
  <c r="AL19" i="35"/>
  <c r="AF19" i="35"/>
  <c r="Z19" i="35"/>
  <c r="T19" i="35"/>
  <c r="N19" i="35"/>
  <c r="H19" i="35"/>
  <c r="B19" i="35"/>
  <c r="AN18" i="35"/>
  <c r="AO18" i="35" s="1"/>
  <c r="AH18" i="35"/>
  <c r="AJ18" i="35" s="1"/>
  <c r="AB18" i="35"/>
  <c r="AD18" i="35" s="1"/>
  <c r="V18" i="35"/>
  <c r="P18" i="35"/>
  <c r="Q18" i="35" s="1"/>
  <c r="J18" i="35"/>
  <c r="K18" i="35" s="1"/>
  <c r="D18" i="35"/>
  <c r="F18" i="35" s="1"/>
  <c r="AN17" i="35"/>
  <c r="AH17" i="35"/>
  <c r="AI17" i="35" s="1"/>
  <c r="AB17" i="35"/>
  <c r="AD17" i="35" s="1"/>
  <c r="V17" i="35"/>
  <c r="X17" i="35" s="1"/>
  <c r="P17" i="35"/>
  <c r="J17" i="35"/>
  <c r="K17" i="35" s="1"/>
  <c r="D17" i="35"/>
  <c r="E17" i="35" s="1"/>
  <c r="AN16" i="35"/>
  <c r="AP16" i="35" s="1"/>
  <c r="AH16" i="35"/>
  <c r="AB16" i="35"/>
  <c r="AC16" i="35" s="1"/>
  <c r="V16" i="35"/>
  <c r="W16" i="35" s="1"/>
  <c r="P16" i="35"/>
  <c r="R16" i="35" s="1"/>
  <c r="J16" i="35"/>
  <c r="D16" i="35"/>
  <c r="E16" i="35" s="1"/>
  <c r="AN15" i="35"/>
  <c r="AO15" i="35" s="1"/>
  <c r="AH15" i="35"/>
  <c r="AJ15" i="35" s="1"/>
  <c r="AB15" i="35"/>
  <c r="V15" i="35"/>
  <c r="X15" i="35" s="1"/>
  <c r="P15" i="35"/>
  <c r="Q15" i="35" s="1"/>
  <c r="J15" i="35"/>
  <c r="D15" i="35"/>
  <c r="AN14" i="35"/>
  <c r="AP14" i="35" s="1"/>
  <c r="AH14" i="35"/>
  <c r="AI14" i="35" s="1"/>
  <c r="AB14" i="35"/>
  <c r="AD14" i="35" s="1"/>
  <c r="V14" i="35"/>
  <c r="P14" i="35"/>
  <c r="R14" i="35" s="1"/>
  <c r="J14" i="35"/>
  <c r="K14" i="35" s="1"/>
  <c r="D14" i="35"/>
  <c r="F14" i="35" s="1"/>
  <c r="AN13" i="35"/>
  <c r="AH13" i="35"/>
  <c r="AI13" i="35" s="1"/>
  <c r="AB13" i="35"/>
  <c r="AD13" i="35" s="1"/>
  <c r="V13" i="35"/>
  <c r="X13" i="35" s="1"/>
  <c r="P13" i="35"/>
  <c r="J13" i="35"/>
  <c r="K13" i="35" s="1"/>
  <c r="D13" i="35"/>
  <c r="E13" i="35" s="1"/>
  <c r="AN12" i="35"/>
  <c r="AH12" i="35"/>
  <c r="AB12" i="35"/>
  <c r="AD12" i="35" s="1"/>
  <c r="V12" i="35"/>
  <c r="W12" i="35" s="1"/>
  <c r="P12" i="35"/>
  <c r="R12" i="35" s="1"/>
  <c r="J12" i="35"/>
  <c r="K12" i="35" s="1"/>
  <c r="D12" i="35"/>
  <c r="E12" i="35" s="1"/>
  <c r="AN11" i="35"/>
  <c r="AP11" i="35" s="1"/>
  <c r="AH11" i="35"/>
  <c r="AJ11" i="35" s="1"/>
  <c r="AB11" i="35"/>
  <c r="AC11" i="35" s="1"/>
  <c r="V11" i="35"/>
  <c r="X11" i="35" s="1"/>
  <c r="P11" i="35"/>
  <c r="Q11" i="35" s="1"/>
  <c r="J11" i="35"/>
  <c r="L11" i="35" s="1"/>
  <c r="D11" i="35"/>
  <c r="E11" i="35" s="1"/>
  <c r="AN10" i="35"/>
  <c r="AP10" i="35" s="1"/>
  <c r="AH10" i="35"/>
  <c r="AJ10" i="35" s="1"/>
  <c r="AB10" i="35"/>
  <c r="AD10" i="35" s="1"/>
  <c r="V10" i="35"/>
  <c r="W10" i="35" s="1"/>
  <c r="P10" i="35"/>
  <c r="Q10" i="35" s="1"/>
  <c r="J10" i="35"/>
  <c r="L10" i="35" s="1"/>
  <c r="D10" i="35"/>
  <c r="F10" i="35" s="1"/>
  <c r="AN9" i="35"/>
  <c r="AO9" i="35" s="1"/>
  <c r="AH9" i="35"/>
  <c r="AJ9" i="35" s="1"/>
  <c r="AB9" i="35"/>
  <c r="AD9" i="35" s="1"/>
  <c r="V9" i="35"/>
  <c r="P9" i="35"/>
  <c r="Q9" i="35" s="1"/>
  <c r="J9" i="35"/>
  <c r="K9" i="35" s="1"/>
  <c r="D9" i="35"/>
  <c r="F9" i="35" s="1"/>
  <c r="AN8" i="35"/>
  <c r="AH8" i="35"/>
  <c r="AI8" i="35" s="1"/>
  <c r="AB8" i="35"/>
  <c r="AC8" i="35" s="1"/>
  <c r="V8" i="35"/>
  <c r="X8" i="35" s="1"/>
  <c r="P8" i="35"/>
  <c r="J8" i="35"/>
  <c r="L8" i="35" s="1"/>
  <c r="D8" i="35"/>
  <c r="E8" i="35" s="1"/>
  <c r="AN7" i="35"/>
  <c r="AP7" i="35" s="1"/>
  <c r="AH7" i="35"/>
  <c r="AB7" i="35"/>
  <c r="AC7" i="35" s="1"/>
  <c r="V7" i="35"/>
  <c r="X7" i="35" s="1"/>
  <c r="P7" i="35"/>
  <c r="R7" i="35" s="1"/>
  <c r="J7" i="35"/>
  <c r="D7" i="35"/>
  <c r="E7" i="35" s="1"/>
  <c r="AN6" i="35"/>
  <c r="AP6" i="35" s="1"/>
  <c r="AH6" i="35"/>
  <c r="AJ6" i="35" s="1"/>
  <c r="AB6" i="35"/>
  <c r="V6" i="35"/>
  <c r="W6" i="35" s="1"/>
  <c r="P6" i="35"/>
  <c r="R6" i="35" s="1"/>
  <c r="J6" i="35"/>
  <c r="L6" i="35" s="1"/>
  <c r="D6" i="35"/>
  <c r="AN5" i="35"/>
  <c r="AO5" i="35" s="1"/>
  <c r="AH5" i="35"/>
  <c r="AI5" i="35" s="1"/>
  <c r="AB5" i="35"/>
  <c r="AD5" i="35" s="1"/>
  <c r="V5" i="35"/>
  <c r="P5" i="35"/>
  <c r="Q5" i="35" s="1"/>
  <c r="J5" i="35"/>
  <c r="K5" i="35" s="1"/>
  <c r="D5" i="35"/>
  <c r="F5" i="35" s="1"/>
  <c r="AN4" i="35"/>
  <c r="AH4" i="35"/>
  <c r="AI4" i="35" s="1"/>
  <c r="AB4" i="35"/>
  <c r="AD4" i="35" s="1"/>
  <c r="V4" i="35"/>
  <c r="X4" i="35" s="1"/>
  <c r="P4" i="35"/>
  <c r="J4" i="35"/>
  <c r="K4" i="35" s="1"/>
  <c r="D4" i="35"/>
  <c r="E4" i="35" s="1"/>
  <c r="BZ14" i="9" l="1"/>
  <c r="BO14" i="9"/>
  <c r="BL14" i="9"/>
  <c r="CD14" i="9" s="1"/>
  <c r="R10" i="35"/>
  <c r="X12" i="35"/>
  <c r="AP25" i="35"/>
  <c r="AP5" i="35"/>
  <c r="L5" i="35"/>
  <c r="W15" i="35"/>
  <c r="F4" i="35"/>
  <c r="K8" i="35"/>
  <c r="L9" i="35"/>
  <c r="L17" i="35"/>
  <c r="AC17" i="35"/>
  <c r="X30" i="35"/>
  <c r="R36" i="35"/>
  <c r="AI36" i="35"/>
  <c r="X33" i="35"/>
  <c r="AO33" i="35"/>
  <c r="AP28" i="35"/>
  <c r="Q29" i="35"/>
  <c r="AC4" i="35"/>
  <c r="Q6" i="35"/>
  <c r="W7" i="35"/>
  <c r="AI9" i="35"/>
  <c r="AO10" i="35"/>
  <c r="AJ27" i="35"/>
  <c r="AP29" i="35"/>
  <c r="AI32" i="35"/>
  <c r="L39" i="35"/>
  <c r="AD8" i="35"/>
  <c r="K10" i="35"/>
  <c r="AC12" i="35"/>
  <c r="L13" i="35"/>
  <c r="Q14" i="35"/>
  <c r="AP15" i="35"/>
  <c r="AD16" i="35"/>
  <c r="F17" i="35"/>
  <c r="AD26" i="35"/>
  <c r="E27" i="35"/>
  <c r="L28" i="35"/>
  <c r="L31" i="35"/>
  <c r="AC31" i="35"/>
  <c r="F34" i="35"/>
  <c r="W34" i="35"/>
  <c r="L36" i="35"/>
  <c r="AJ5" i="35"/>
  <c r="F7" i="35"/>
  <c r="L12" i="35"/>
  <c r="W13" i="35"/>
  <c r="AJ13" i="35"/>
  <c r="R25" i="35"/>
  <c r="R32" i="35"/>
  <c r="AJ35" i="35"/>
  <c r="AC39" i="35"/>
  <c r="K6" i="35"/>
  <c r="X6" i="35"/>
  <c r="AO6" i="35"/>
  <c r="AD7" i="35"/>
  <c r="W8" i="35"/>
  <c r="W11" i="35"/>
  <c r="F13" i="35"/>
  <c r="AC13" i="35"/>
  <c r="AO14" i="35"/>
  <c r="AI15" i="35"/>
  <c r="X16" i="35"/>
  <c r="R18" i="35"/>
  <c r="AI18" i="35"/>
  <c r="X25" i="35"/>
  <c r="AD27" i="35"/>
  <c r="F30" i="35"/>
  <c r="L32" i="35"/>
  <c r="F38" i="35"/>
  <c r="W38" i="35"/>
  <c r="AJ39" i="35"/>
  <c r="AJ4" i="35"/>
  <c r="R5" i="35"/>
  <c r="F12" i="35"/>
  <c r="L14" i="35"/>
  <c r="AJ14" i="35"/>
  <c r="R15" i="35"/>
  <c r="F16" i="35"/>
  <c r="L18" i="35"/>
  <c r="X26" i="35"/>
  <c r="AJ28" i="35"/>
  <c r="F31" i="35"/>
  <c r="R33" i="35"/>
  <c r="AD34" i="35"/>
  <c r="E35" i="35"/>
  <c r="AD35" i="35"/>
  <c r="AP36" i="35"/>
  <c r="Q37" i="35"/>
  <c r="AP37" i="35"/>
  <c r="L4" i="35"/>
  <c r="F8" i="35"/>
  <c r="AJ8" i="35"/>
  <c r="R9" i="35"/>
  <c r="R11" i="35"/>
  <c r="AO7" i="35"/>
  <c r="AC10" i="35"/>
  <c r="K11" i="35"/>
  <c r="AD11" i="35"/>
  <c r="AO11" i="35"/>
  <c r="E14" i="35"/>
  <c r="AP18" i="35"/>
  <c r="L27" i="35"/>
  <c r="X29" i="35"/>
  <c r="AJ31" i="35"/>
  <c r="AD38" i="35"/>
  <c r="E39" i="35"/>
  <c r="AC5" i="35"/>
  <c r="AP9" i="35"/>
  <c r="F11" i="35"/>
  <c r="AI11" i="35"/>
  <c r="Q16" i="35"/>
  <c r="AJ17" i="35"/>
  <c r="F26" i="35"/>
  <c r="R28" i="35"/>
  <c r="AD30" i="35"/>
  <c r="AP32" i="35"/>
  <c r="L35" i="35"/>
  <c r="X37" i="35"/>
  <c r="AP4" i="35"/>
  <c r="AO4" i="35"/>
  <c r="X5" i="35"/>
  <c r="W5" i="35"/>
  <c r="AJ7" i="35"/>
  <c r="AI7" i="35"/>
  <c r="E9" i="35"/>
  <c r="X10" i="35"/>
  <c r="AO16" i="35"/>
  <c r="AC18" i="35"/>
  <c r="K25" i="35"/>
  <c r="AI25" i="35"/>
  <c r="AO26" i="35"/>
  <c r="E28" i="35"/>
  <c r="K29" i="35"/>
  <c r="Q30" i="35"/>
  <c r="W31" i="35"/>
  <c r="AC32" i="35"/>
  <c r="K33" i="35"/>
  <c r="AO34" i="35"/>
  <c r="W35" i="35"/>
  <c r="AC36" i="35"/>
  <c r="AI37" i="35"/>
  <c r="AO38" i="35"/>
  <c r="W39" i="35"/>
  <c r="E5" i="35"/>
  <c r="F6" i="35"/>
  <c r="E6" i="35"/>
  <c r="Q7" i="35"/>
  <c r="R8" i="35"/>
  <c r="Q8" i="35"/>
  <c r="AC9" i="35"/>
  <c r="AJ12" i="35"/>
  <c r="AI12" i="35"/>
  <c r="R13" i="35"/>
  <c r="Q13" i="35"/>
  <c r="AC14" i="35"/>
  <c r="L15" i="35"/>
  <c r="K15" i="35"/>
  <c r="L7" i="35"/>
  <c r="K7" i="35"/>
  <c r="X9" i="35"/>
  <c r="W9" i="35"/>
  <c r="W4" i="35"/>
  <c r="AI6" i="35"/>
  <c r="E10" i="35"/>
  <c r="AI10" i="35"/>
  <c r="F15" i="35"/>
  <c r="E15" i="35"/>
  <c r="AD15" i="35"/>
  <c r="AC15" i="35"/>
  <c r="W17" i="35"/>
  <c r="E18" i="35"/>
  <c r="Q26" i="35"/>
  <c r="W27" i="35"/>
  <c r="AC28" i="35"/>
  <c r="AI29" i="35"/>
  <c r="AO30" i="35"/>
  <c r="E32" i="35"/>
  <c r="AI33" i="35"/>
  <c r="Q34" i="35"/>
  <c r="E36" i="35"/>
  <c r="K37" i="35"/>
  <c r="Q38" i="35"/>
  <c r="R4" i="35"/>
  <c r="Q4" i="35"/>
  <c r="AD6" i="35"/>
  <c r="AC6" i="35"/>
  <c r="AP8" i="35"/>
  <c r="AO8" i="35"/>
  <c r="Q12" i="35"/>
  <c r="AP12" i="35"/>
  <c r="AO12" i="35"/>
  <c r="AP13" i="35"/>
  <c r="AO13" i="35"/>
  <c r="L16" i="35"/>
  <c r="K16" i="35"/>
  <c r="X14" i="35"/>
  <c r="W14" i="35"/>
  <c r="AJ16" i="35"/>
  <c r="AI16" i="35"/>
  <c r="R17" i="35"/>
  <c r="Q17" i="35"/>
  <c r="AP17" i="35"/>
  <c r="AO17" i="35"/>
  <c r="X18" i="35"/>
  <c r="W18" i="35"/>
  <c r="F25" i="35"/>
  <c r="E25" i="35"/>
  <c r="AD25" i="35"/>
  <c r="AC25" i="35"/>
  <c r="L26" i="35"/>
  <c r="K26" i="35"/>
  <c r="AJ26" i="35"/>
  <c r="AI26" i="35"/>
  <c r="R27" i="35"/>
  <c r="Q27" i="35"/>
  <c r="AP27" i="35"/>
  <c r="AO27" i="35"/>
  <c r="X28" i="35"/>
  <c r="W28" i="35"/>
  <c r="F29" i="35"/>
  <c r="E29" i="35"/>
  <c r="AD29" i="35"/>
  <c r="AC29" i="35"/>
  <c r="L30" i="35"/>
  <c r="K30" i="35"/>
  <c r="AJ30" i="35"/>
  <c r="AI30" i="35"/>
  <c r="R31" i="35"/>
  <c r="Q31" i="35"/>
  <c r="AP31" i="35"/>
  <c r="AO31" i="35"/>
  <c r="X32" i="35"/>
  <c r="W32" i="35"/>
  <c r="F33" i="35"/>
  <c r="E33" i="35"/>
  <c r="AD33" i="35"/>
  <c r="AC33" i="35"/>
  <c r="L34" i="35"/>
  <c r="K34" i="35"/>
  <c r="AJ34" i="35"/>
  <c r="AI34" i="35"/>
  <c r="R35" i="35"/>
  <c r="Q35" i="35"/>
  <c r="AP35" i="35"/>
  <c r="AO35" i="35"/>
  <c r="X36" i="35"/>
  <c r="W36" i="35"/>
  <c r="F37" i="35"/>
  <c r="E37" i="35"/>
  <c r="AD37" i="35"/>
  <c r="AC37" i="35"/>
  <c r="L38" i="35"/>
  <c r="K38" i="35"/>
  <c r="AJ38" i="35"/>
  <c r="AI38" i="35"/>
  <c r="R39" i="35"/>
  <c r="Q39" i="35"/>
  <c r="AP39" i="35"/>
  <c r="AO39" i="35"/>
  <c r="AZ26" i="9"/>
  <c r="AZ27" i="9"/>
  <c r="AZ28" i="9"/>
  <c r="AZ29" i="9"/>
  <c r="AZ30" i="9"/>
  <c r="AZ31" i="9"/>
  <c r="AZ32" i="9"/>
  <c r="AZ33" i="9"/>
  <c r="AZ35" i="9"/>
  <c r="AZ36" i="9"/>
  <c r="AZ37" i="9"/>
  <c r="AZ38" i="9"/>
  <c r="AZ39" i="9"/>
  <c r="AW26" i="9"/>
  <c r="AW27" i="9"/>
  <c r="AW28" i="9"/>
  <c r="AW29" i="9"/>
  <c r="AW30" i="9"/>
  <c r="AW31" i="9"/>
  <c r="AW32" i="9"/>
  <c r="AW33" i="9"/>
  <c r="AW35" i="9"/>
  <c r="AW36" i="9"/>
  <c r="AW37" i="9"/>
  <c r="AW38" i="9"/>
  <c r="AW39" i="9"/>
  <c r="AU26" i="9"/>
  <c r="AU27" i="9"/>
  <c r="AU28" i="9"/>
  <c r="AU29" i="9"/>
  <c r="AU30" i="9"/>
  <c r="AU31" i="9"/>
  <c r="AU32" i="9"/>
  <c r="AU33" i="9"/>
  <c r="AU35" i="9"/>
  <c r="AU36" i="9"/>
  <c r="AU37" i="9"/>
  <c r="AU38" i="9"/>
  <c r="AU39" i="9"/>
  <c r="AO5" i="9"/>
  <c r="AO6" i="9"/>
  <c r="AO7" i="9"/>
  <c r="AO8" i="9"/>
  <c r="AO9" i="9"/>
  <c r="AO10" i="9"/>
  <c r="AO11" i="9"/>
  <c r="AO12" i="9"/>
  <c r="AO13" i="9"/>
  <c r="AO15" i="9"/>
  <c r="AO16" i="9"/>
  <c r="AO17" i="9"/>
  <c r="AO18" i="9"/>
  <c r="AO19" i="9"/>
  <c r="AO20" i="9"/>
  <c r="AO21" i="9"/>
  <c r="AO22" i="9"/>
  <c r="AO23" i="9"/>
  <c r="AO26" i="9"/>
  <c r="AO27" i="9"/>
  <c r="AO28" i="9"/>
  <c r="AO29" i="9"/>
  <c r="AO30" i="9"/>
  <c r="AO31" i="9"/>
  <c r="AO32" i="9"/>
  <c r="AO33" i="9"/>
  <c r="AO35" i="9"/>
  <c r="AO36" i="9"/>
  <c r="AO37" i="9"/>
  <c r="AO38" i="9"/>
  <c r="AO39" i="9"/>
  <c r="AL5" i="9"/>
  <c r="AL6" i="9"/>
  <c r="AL7" i="9"/>
  <c r="AL8" i="9"/>
  <c r="AL9" i="9"/>
  <c r="AL10" i="9"/>
  <c r="AL11" i="9"/>
  <c r="AL12" i="9"/>
  <c r="AL13" i="9"/>
  <c r="AL15" i="9"/>
  <c r="AL16" i="9"/>
  <c r="AL17" i="9"/>
  <c r="AL18" i="9"/>
  <c r="AL19" i="9"/>
  <c r="AL20" i="9"/>
  <c r="AL21" i="9"/>
  <c r="AL22" i="9"/>
  <c r="AL23" i="9"/>
  <c r="AL26" i="9"/>
  <c r="AL27" i="9"/>
  <c r="AL28" i="9"/>
  <c r="AL29" i="9"/>
  <c r="AL30" i="9"/>
  <c r="AL31" i="9"/>
  <c r="AL32" i="9"/>
  <c r="AL33" i="9"/>
  <c r="AL35" i="9"/>
  <c r="AL36" i="9"/>
  <c r="AL37" i="9"/>
  <c r="AL38" i="9"/>
  <c r="AL39" i="9"/>
  <c r="AJ5" i="9"/>
  <c r="AJ6" i="9"/>
  <c r="AJ7" i="9"/>
  <c r="AJ8" i="9"/>
  <c r="AJ9" i="9"/>
  <c r="AJ10" i="9"/>
  <c r="AJ11" i="9"/>
  <c r="AJ12" i="9"/>
  <c r="AJ13" i="9"/>
  <c r="AJ15" i="9"/>
  <c r="AJ16" i="9"/>
  <c r="AJ17" i="9"/>
  <c r="AJ18" i="9"/>
  <c r="AJ19" i="9"/>
  <c r="AJ20" i="9"/>
  <c r="AJ21" i="9"/>
  <c r="AJ22" i="9"/>
  <c r="AJ23" i="9"/>
  <c r="AJ26" i="9"/>
  <c r="AJ27" i="9"/>
  <c r="AJ28" i="9"/>
  <c r="AJ29" i="9"/>
  <c r="AJ30" i="9"/>
  <c r="AJ31" i="9"/>
  <c r="AJ32" i="9"/>
  <c r="AJ33" i="9"/>
  <c r="AJ35" i="9"/>
  <c r="AJ36" i="9"/>
  <c r="AJ37" i="9"/>
  <c r="AJ38" i="9"/>
  <c r="AJ39" i="9"/>
  <c r="AO4" i="9"/>
  <c r="AL4" i="9"/>
  <c r="AJ4" i="9"/>
  <c r="AD5" i="9"/>
  <c r="AD6" i="9"/>
  <c r="AD7" i="9"/>
  <c r="AD8" i="9"/>
  <c r="AD9" i="9"/>
  <c r="AD10" i="9"/>
  <c r="AD11" i="9"/>
  <c r="AD12" i="9"/>
  <c r="AD13" i="9"/>
  <c r="AD15" i="9"/>
  <c r="AD16" i="9"/>
  <c r="AD17" i="9"/>
  <c r="AD18" i="9"/>
  <c r="AD19" i="9"/>
  <c r="AD20" i="9"/>
  <c r="AD21" i="9"/>
  <c r="AD22" i="9"/>
  <c r="AD23" i="9"/>
  <c r="AD26" i="9"/>
  <c r="AD27" i="9"/>
  <c r="AD28" i="9"/>
  <c r="AD29" i="9"/>
  <c r="AD30" i="9"/>
  <c r="AD31" i="9"/>
  <c r="AD32" i="9"/>
  <c r="AD33" i="9"/>
  <c r="AD35" i="9"/>
  <c r="AD36" i="9"/>
  <c r="AD37" i="9"/>
  <c r="AD38" i="9"/>
  <c r="AD39" i="9"/>
  <c r="AD4" i="9"/>
  <c r="AA5" i="9"/>
  <c r="AA6" i="9"/>
  <c r="AA7" i="9"/>
  <c r="AA8" i="9"/>
  <c r="AA9" i="9"/>
  <c r="AA10" i="9"/>
  <c r="AA11" i="9"/>
  <c r="AA12" i="9"/>
  <c r="AA13" i="9"/>
  <c r="AA15" i="9"/>
  <c r="AA16" i="9"/>
  <c r="AA17" i="9"/>
  <c r="AA18" i="9"/>
  <c r="AA19" i="9"/>
  <c r="AA20" i="9"/>
  <c r="AA21" i="9"/>
  <c r="AA22" i="9"/>
  <c r="AA23" i="9"/>
  <c r="AA26" i="9"/>
  <c r="AA27" i="9"/>
  <c r="AA28" i="9"/>
  <c r="AA29" i="9"/>
  <c r="AA30" i="9"/>
  <c r="AA31" i="9"/>
  <c r="AA32" i="9"/>
  <c r="AA33" i="9"/>
  <c r="AA35" i="9"/>
  <c r="AA36" i="9"/>
  <c r="AA37" i="9"/>
  <c r="AA38" i="9"/>
  <c r="AA39" i="9"/>
  <c r="AA4" i="9"/>
  <c r="Y5" i="9"/>
  <c r="Y6" i="9"/>
  <c r="Y7" i="9"/>
  <c r="Y8" i="9"/>
  <c r="Y9" i="9"/>
  <c r="Y10" i="9"/>
  <c r="Y11" i="9"/>
  <c r="Y12" i="9"/>
  <c r="Y13" i="9"/>
  <c r="Y15" i="9"/>
  <c r="Y16" i="9"/>
  <c r="Y17" i="9"/>
  <c r="Y18" i="9"/>
  <c r="Y19" i="9"/>
  <c r="Y20" i="9"/>
  <c r="Y21" i="9"/>
  <c r="Y22" i="9"/>
  <c r="Y23" i="9"/>
  <c r="Y26" i="9"/>
  <c r="Y27" i="9"/>
  <c r="Y28" i="9"/>
  <c r="Y29" i="9"/>
  <c r="Y30" i="9"/>
  <c r="Y31" i="9"/>
  <c r="Y32" i="9"/>
  <c r="Y33" i="9"/>
  <c r="Y35" i="9"/>
  <c r="Y36" i="9"/>
  <c r="Y37" i="9"/>
  <c r="Y38" i="9"/>
  <c r="Y39" i="9"/>
  <c r="Y4" i="9"/>
  <c r="S5" i="9"/>
  <c r="S6" i="9"/>
  <c r="S7" i="9"/>
  <c r="S8" i="9"/>
  <c r="S9" i="9"/>
  <c r="S10" i="9"/>
  <c r="S11" i="9"/>
  <c r="S12" i="9"/>
  <c r="S13" i="9"/>
  <c r="S15" i="9"/>
  <c r="S16" i="9"/>
  <c r="S17" i="9"/>
  <c r="S18" i="9"/>
  <c r="S19" i="9"/>
  <c r="S20" i="9"/>
  <c r="S21" i="9"/>
  <c r="S22" i="9"/>
  <c r="S23" i="9"/>
  <c r="S26" i="9"/>
  <c r="S27" i="9"/>
  <c r="S28" i="9"/>
  <c r="S29" i="9"/>
  <c r="S30" i="9"/>
  <c r="S31" i="9"/>
  <c r="S32" i="9"/>
  <c r="S33" i="9"/>
  <c r="S35" i="9"/>
  <c r="S36" i="9"/>
  <c r="S37" i="9"/>
  <c r="S38" i="9"/>
  <c r="S39" i="9"/>
  <c r="S4" i="9"/>
  <c r="P5" i="9"/>
  <c r="P6" i="9"/>
  <c r="P7" i="9"/>
  <c r="P8" i="9"/>
  <c r="P9" i="9"/>
  <c r="P10" i="9"/>
  <c r="P11" i="9"/>
  <c r="P12" i="9"/>
  <c r="P13" i="9"/>
  <c r="P15" i="9"/>
  <c r="P16" i="9"/>
  <c r="P17" i="9"/>
  <c r="P18" i="9"/>
  <c r="P19" i="9"/>
  <c r="P20" i="9"/>
  <c r="P21" i="9"/>
  <c r="P22" i="9"/>
  <c r="P23" i="9"/>
  <c r="P26" i="9"/>
  <c r="P27" i="9"/>
  <c r="P28" i="9"/>
  <c r="P29" i="9"/>
  <c r="P30" i="9"/>
  <c r="P31" i="9"/>
  <c r="P32" i="9"/>
  <c r="P33" i="9"/>
  <c r="P35" i="9"/>
  <c r="P36" i="9"/>
  <c r="P37" i="9"/>
  <c r="P38" i="9"/>
  <c r="P39" i="9"/>
  <c r="N5" i="9"/>
  <c r="N6" i="9"/>
  <c r="N7" i="9"/>
  <c r="N8" i="9"/>
  <c r="N9" i="9"/>
  <c r="N10" i="9"/>
  <c r="N11" i="9"/>
  <c r="N12" i="9"/>
  <c r="N13" i="9"/>
  <c r="N15" i="9"/>
  <c r="N16" i="9"/>
  <c r="N17" i="9"/>
  <c r="N18" i="9"/>
  <c r="N19" i="9"/>
  <c r="N20" i="9"/>
  <c r="N21" i="9"/>
  <c r="N22" i="9"/>
  <c r="N23" i="9"/>
  <c r="N26" i="9"/>
  <c r="N27" i="9"/>
  <c r="N28" i="9"/>
  <c r="N29" i="9"/>
  <c r="N30" i="9"/>
  <c r="N31" i="9"/>
  <c r="N32" i="9"/>
  <c r="N33" i="9"/>
  <c r="N35" i="9"/>
  <c r="N36" i="9"/>
  <c r="N37" i="9"/>
  <c r="N38" i="9"/>
  <c r="N39" i="9"/>
  <c r="P4" i="9"/>
  <c r="N4" i="9"/>
  <c r="H26" i="9"/>
  <c r="H27" i="9"/>
  <c r="H28" i="9"/>
  <c r="H29" i="9"/>
  <c r="H30" i="9"/>
  <c r="H31" i="9"/>
  <c r="H32" i="9"/>
  <c r="H33" i="9"/>
  <c r="H35" i="9"/>
  <c r="H36" i="9"/>
  <c r="H37" i="9"/>
  <c r="H38" i="9"/>
  <c r="H39" i="9"/>
  <c r="H5" i="9"/>
  <c r="H6" i="9"/>
  <c r="H7" i="9"/>
  <c r="H8" i="9"/>
  <c r="H9" i="9"/>
  <c r="H10" i="9"/>
  <c r="H11" i="9"/>
  <c r="H12" i="9"/>
  <c r="H13" i="9"/>
  <c r="H15" i="9"/>
  <c r="H16" i="9"/>
  <c r="H17" i="9"/>
  <c r="H18" i="9"/>
  <c r="H19" i="9"/>
  <c r="H20" i="9"/>
  <c r="H21" i="9"/>
  <c r="H22" i="9"/>
  <c r="H23" i="9"/>
  <c r="H4" i="9"/>
  <c r="E5" i="9"/>
  <c r="E6" i="9"/>
  <c r="E7" i="9"/>
  <c r="E8" i="9"/>
  <c r="E9" i="9"/>
  <c r="E10" i="9"/>
  <c r="E11" i="9"/>
  <c r="E12" i="9"/>
  <c r="E13" i="9"/>
  <c r="E15" i="9"/>
  <c r="E16" i="9"/>
  <c r="E17" i="9"/>
  <c r="E18" i="9"/>
  <c r="E19" i="9"/>
  <c r="E20" i="9"/>
  <c r="E21" i="9"/>
  <c r="E22" i="9"/>
  <c r="E23" i="9"/>
  <c r="E26" i="9"/>
  <c r="E27" i="9"/>
  <c r="E28" i="9"/>
  <c r="E29" i="9"/>
  <c r="E30" i="9"/>
  <c r="E31" i="9"/>
  <c r="E32" i="9"/>
  <c r="E33" i="9"/>
  <c r="E35" i="9"/>
  <c r="E36" i="9"/>
  <c r="E37" i="9"/>
  <c r="E38" i="9"/>
  <c r="E39" i="9"/>
  <c r="E4" i="9"/>
  <c r="C26" i="9"/>
  <c r="C27" i="9"/>
  <c r="C28" i="9"/>
  <c r="C29" i="9"/>
  <c r="C30" i="9"/>
  <c r="C31" i="9"/>
  <c r="C32" i="9"/>
  <c r="C33" i="9"/>
  <c r="C35" i="9"/>
  <c r="C36" i="9"/>
  <c r="C37" i="9"/>
  <c r="C38" i="9"/>
  <c r="C39" i="9"/>
  <c r="C5" i="9"/>
  <c r="C6" i="9"/>
  <c r="C7" i="9"/>
  <c r="C8" i="9"/>
  <c r="C9" i="9"/>
  <c r="C10" i="9"/>
  <c r="C11" i="9"/>
  <c r="C12" i="9"/>
  <c r="C13" i="9"/>
  <c r="C15" i="9"/>
  <c r="C16" i="9"/>
  <c r="C17" i="9"/>
  <c r="C18" i="9"/>
  <c r="C19" i="9"/>
  <c r="C20" i="9"/>
  <c r="C21" i="9"/>
  <c r="C22" i="9"/>
  <c r="C23" i="9"/>
  <c r="C4" i="9"/>
  <c r="AM17" i="31"/>
  <c r="AK17" i="31"/>
  <c r="AI17" i="31"/>
  <c r="AG17" i="31"/>
  <c r="AE17" i="31"/>
  <c r="AC17" i="31"/>
  <c r="AA17" i="31"/>
  <c r="Y17" i="31"/>
  <c r="W17" i="31"/>
  <c r="U17" i="31"/>
  <c r="S17" i="31"/>
  <c r="Q17" i="31"/>
  <c r="O17" i="31"/>
  <c r="M17" i="31"/>
  <c r="K17" i="31"/>
  <c r="I17" i="31"/>
  <c r="G17" i="31"/>
  <c r="E17" i="31"/>
  <c r="C17" i="31"/>
  <c r="AM16" i="31"/>
  <c r="AK16" i="31"/>
  <c r="AI16" i="31"/>
  <c r="AG16" i="31"/>
  <c r="AE16" i="31"/>
  <c r="AC16" i="31"/>
  <c r="AA16" i="31"/>
  <c r="Y16" i="31"/>
  <c r="W16" i="31"/>
  <c r="U16" i="31"/>
  <c r="S16" i="31"/>
  <c r="Q16" i="31"/>
  <c r="O16" i="31"/>
  <c r="M16" i="31"/>
  <c r="K16" i="31"/>
  <c r="I16" i="31"/>
  <c r="G16" i="31"/>
  <c r="E16" i="31"/>
  <c r="C16" i="31"/>
  <c r="AM3" i="31"/>
  <c r="AK3" i="31"/>
  <c r="AI3" i="31"/>
  <c r="AG3" i="31"/>
  <c r="AE3" i="31"/>
  <c r="AC3" i="31"/>
  <c r="AA3" i="31"/>
  <c r="Y3" i="31"/>
  <c r="W3" i="31"/>
  <c r="U3" i="31"/>
  <c r="S3" i="31"/>
  <c r="Q3" i="31"/>
  <c r="O3" i="31"/>
  <c r="M3" i="31"/>
  <c r="K3" i="31"/>
  <c r="I3" i="31"/>
  <c r="G3" i="31"/>
  <c r="E3" i="31"/>
  <c r="C3" i="31"/>
  <c r="BC40" i="9" l="1"/>
  <c r="AX40" i="9"/>
  <c r="AV40" i="9"/>
  <c r="AT40" i="9"/>
  <c r="AR40" i="9"/>
  <c r="AM40" i="9"/>
  <c r="AK40" i="9"/>
  <c r="AI40" i="9"/>
  <c r="AG40" i="9"/>
  <c r="AB40" i="9"/>
  <c r="Z40" i="9"/>
  <c r="X40" i="9"/>
  <c r="V40" i="9"/>
  <c r="Q40" i="9"/>
  <c r="O40" i="9"/>
  <c r="M40" i="9"/>
  <c r="K40" i="9"/>
  <c r="F40" i="9"/>
  <c r="D40" i="9"/>
  <c r="B40" i="9"/>
  <c r="BA39" i="9"/>
  <c r="AP39" i="9"/>
  <c r="AQ39" i="9" s="1"/>
  <c r="AE39" i="9"/>
  <c r="T39" i="9"/>
  <c r="U39" i="9" s="1"/>
  <c r="I39" i="9"/>
  <c r="BA38" i="9"/>
  <c r="BB38" i="9" s="1"/>
  <c r="AP38" i="9"/>
  <c r="AQ38" i="9" s="1"/>
  <c r="AE38" i="9"/>
  <c r="AF38" i="9" s="1"/>
  <c r="T38" i="9"/>
  <c r="U38" i="9" s="1"/>
  <c r="I38" i="9"/>
  <c r="J38" i="9" s="1"/>
  <c r="BA37" i="9"/>
  <c r="BB37" i="9" s="1"/>
  <c r="AP37" i="9"/>
  <c r="AE37" i="9"/>
  <c r="AF37" i="9" s="1"/>
  <c r="T37" i="9"/>
  <c r="I37" i="9"/>
  <c r="J37" i="9" s="1"/>
  <c r="BA36" i="9"/>
  <c r="BB36" i="9" s="1"/>
  <c r="AP36" i="9"/>
  <c r="AE36" i="9"/>
  <c r="AF36" i="9" s="1"/>
  <c r="T36" i="9"/>
  <c r="I36" i="9"/>
  <c r="J36" i="9" s="1"/>
  <c r="BA35" i="9"/>
  <c r="AP35" i="9"/>
  <c r="AQ35" i="9" s="1"/>
  <c r="AE35" i="9"/>
  <c r="T35" i="9"/>
  <c r="U35" i="9" s="1"/>
  <c r="I35" i="9"/>
  <c r="BA33" i="9"/>
  <c r="AP33" i="9"/>
  <c r="AQ33" i="9" s="1"/>
  <c r="AE33" i="9"/>
  <c r="T33" i="9"/>
  <c r="U33" i="9" s="1"/>
  <c r="I33" i="9"/>
  <c r="BA32" i="9"/>
  <c r="AP32" i="9"/>
  <c r="AQ32" i="9" s="1"/>
  <c r="AE32" i="9"/>
  <c r="T32" i="9"/>
  <c r="U32" i="9" s="1"/>
  <c r="I32" i="9"/>
  <c r="BA31" i="9"/>
  <c r="BB31" i="9" s="1"/>
  <c r="AP31" i="9"/>
  <c r="AE31" i="9"/>
  <c r="AF31" i="9" s="1"/>
  <c r="T31" i="9"/>
  <c r="I31" i="9"/>
  <c r="J31" i="9" s="1"/>
  <c r="BA30" i="9"/>
  <c r="BB30" i="9" s="1"/>
  <c r="AP30" i="9"/>
  <c r="AQ30" i="9" s="1"/>
  <c r="AE30" i="9"/>
  <c r="AF30" i="9" s="1"/>
  <c r="T30" i="9"/>
  <c r="U30" i="9" s="1"/>
  <c r="I30" i="9"/>
  <c r="J30" i="9" s="1"/>
  <c r="BA29" i="9"/>
  <c r="AP29" i="9"/>
  <c r="AQ29" i="9" s="1"/>
  <c r="AE29" i="9"/>
  <c r="T29" i="9"/>
  <c r="U29" i="9" s="1"/>
  <c r="I29" i="9"/>
  <c r="BA28" i="9"/>
  <c r="BB28" i="9" s="1"/>
  <c r="AY28" i="9"/>
  <c r="AP28" i="9"/>
  <c r="AQ28" i="9" s="1"/>
  <c r="AE28" i="9"/>
  <c r="AF28" i="9" s="1"/>
  <c r="T28" i="9"/>
  <c r="U28" i="9" s="1"/>
  <c r="I28" i="9"/>
  <c r="J28" i="9" s="1"/>
  <c r="G28" i="9"/>
  <c r="BA27" i="9"/>
  <c r="BB27" i="9" s="1"/>
  <c r="AP27" i="9"/>
  <c r="AE27" i="9"/>
  <c r="AF27" i="9" s="1"/>
  <c r="AC27" i="9"/>
  <c r="T27" i="9"/>
  <c r="I27" i="9"/>
  <c r="J27" i="9" s="1"/>
  <c r="BA26" i="9"/>
  <c r="BB26" i="9" s="1"/>
  <c r="AP26" i="9"/>
  <c r="AQ26" i="9" s="1"/>
  <c r="AE26" i="9"/>
  <c r="AF26" i="9" s="1"/>
  <c r="T26" i="9"/>
  <c r="U26" i="9" s="1"/>
  <c r="I26" i="9"/>
  <c r="J26" i="9" s="1"/>
  <c r="BC23" i="9"/>
  <c r="AX23" i="9"/>
  <c r="AV23" i="9"/>
  <c r="AT23" i="9"/>
  <c r="AP23" i="9"/>
  <c r="AQ23" i="9" s="1"/>
  <c r="AE23" i="9"/>
  <c r="T23" i="9"/>
  <c r="U23" i="9" s="1"/>
  <c r="I23" i="9"/>
  <c r="BC22" i="9"/>
  <c r="AX22" i="9"/>
  <c r="AV22" i="9"/>
  <c r="AT22" i="9"/>
  <c r="AP22" i="9"/>
  <c r="AQ22" i="9" s="1"/>
  <c r="AE22" i="9"/>
  <c r="T22" i="9"/>
  <c r="U22" i="9" s="1"/>
  <c r="I22" i="9"/>
  <c r="BC21" i="9"/>
  <c r="AX21" i="9"/>
  <c r="AV21" i="9"/>
  <c r="AT21" i="9"/>
  <c r="AP21" i="9"/>
  <c r="AE21" i="9"/>
  <c r="AF21" i="9" s="1"/>
  <c r="T21" i="9"/>
  <c r="I21" i="9"/>
  <c r="J21" i="9" s="1"/>
  <c r="BC20" i="9"/>
  <c r="AX20" i="9"/>
  <c r="AV20" i="9"/>
  <c r="AT20" i="9"/>
  <c r="AP20" i="9"/>
  <c r="AE20" i="9"/>
  <c r="AF20" i="9" s="1"/>
  <c r="T20" i="9"/>
  <c r="I20" i="9"/>
  <c r="J20" i="9" s="1"/>
  <c r="BC19" i="9"/>
  <c r="AX19" i="9"/>
  <c r="AV19" i="9"/>
  <c r="AT19" i="9"/>
  <c r="AP19" i="9"/>
  <c r="AQ19" i="9" s="1"/>
  <c r="AE19" i="9"/>
  <c r="T19" i="9"/>
  <c r="U19" i="9" s="1"/>
  <c r="I19" i="9"/>
  <c r="BC18" i="9"/>
  <c r="AX18" i="9"/>
  <c r="AV18" i="9"/>
  <c r="AT18" i="9"/>
  <c r="AP18" i="9"/>
  <c r="AQ18" i="9" s="1"/>
  <c r="AE18" i="9"/>
  <c r="AF18" i="9" s="1"/>
  <c r="T18" i="9"/>
  <c r="U18" i="9" s="1"/>
  <c r="I18" i="9"/>
  <c r="J18" i="9" s="1"/>
  <c r="BC17" i="9"/>
  <c r="AX17" i="9"/>
  <c r="AV17" i="9"/>
  <c r="AT17" i="9"/>
  <c r="AP17" i="9"/>
  <c r="AQ17" i="9" s="1"/>
  <c r="AE17" i="9"/>
  <c r="AF17" i="9" s="1"/>
  <c r="T17" i="9"/>
  <c r="U17" i="9" s="1"/>
  <c r="I17" i="9"/>
  <c r="J17" i="9" s="1"/>
  <c r="BC16" i="9"/>
  <c r="AX16" i="9"/>
  <c r="AV16" i="9"/>
  <c r="AT16" i="9"/>
  <c r="AP16" i="9"/>
  <c r="AQ16" i="9" s="1"/>
  <c r="AE16" i="9"/>
  <c r="T16" i="9"/>
  <c r="U16" i="9" s="1"/>
  <c r="I16" i="9"/>
  <c r="BC15" i="9"/>
  <c r="AX15" i="9"/>
  <c r="AV15" i="9"/>
  <c r="AT15" i="9"/>
  <c r="AP15" i="9"/>
  <c r="AQ15" i="9" s="1"/>
  <c r="AE15" i="9"/>
  <c r="T15" i="9"/>
  <c r="U15" i="9" s="1"/>
  <c r="I15" i="9"/>
  <c r="AR14" i="9"/>
  <c r="AM14" i="9"/>
  <c r="AK14" i="9"/>
  <c r="AI14" i="9"/>
  <c r="AG14" i="9"/>
  <c r="AB14" i="9"/>
  <c r="Z14" i="9"/>
  <c r="X14" i="9"/>
  <c r="V14" i="9"/>
  <c r="Q14" i="9"/>
  <c r="O14" i="9"/>
  <c r="M14" i="9"/>
  <c r="K14" i="9"/>
  <c r="F14" i="9"/>
  <c r="D14" i="9"/>
  <c r="B14" i="9"/>
  <c r="AT14" i="9" s="1"/>
  <c r="BC13" i="9"/>
  <c r="AX13" i="9"/>
  <c r="AV13" i="9"/>
  <c r="AT13" i="9"/>
  <c r="AP13" i="9"/>
  <c r="AQ13" i="9" s="1"/>
  <c r="AE13" i="9"/>
  <c r="AF13" i="9" s="1"/>
  <c r="T13" i="9"/>
  <c r="U13" i="9" s="1"/>
  <c r="I13" i="9"/>
  <c r="J13" i="9" s="1"/>
  <c r="BC12" i="9"/>
  <c r="AX12" i="9"/>
  <c r="AV12" i="9"/>
  <c r="AT12" i="9"/>
  <c r="AP12" i="9"/>
  <c r="AE12" i="9"/>
  <c r="T12" i="9"/>
  <c r="I12" i="9"/>
  <c r="BC11" i="9"/>
  <c r="AX11" i="9"/>
  <c r="AV11" i="9"/>
  <c r="AT11" i="9"/>
  <c r="AP11" i="9"/>
  <c r="AQ11" i="9" s="1"/>
  <c r="AE11" i="9"/>
  <c r="AF11" i="9" s="1"/>
  <c r="T11" i="9"/>
  <c r="U11" i="9" s="1"/>
  <c r="I11" i="9"/>
  <c r="J11" i="9" s="1"/>
  <c r="BC10" i="9"/>
  <c r="AX10" i="9"/>
  <c r="AV10" i="9"/>
  <c r="AT10" i="9"/>
  <c r="AP10" i="9"/>
  <c r="AE10" i="9"/>
  <c r="T10" i="9"/>
  <c r="I10" i="9"/>
  <c r="J10" i="9" s="1"/>
  <c r="BC9" i="9"/>
  <c r="AX9" i="9"/>
  <c r="AV9" i="9"/>
  <c r="AT9" i="9"/>
  <c r="AP9" i="9"/>
  <c r="AE9" i="9"/>
  <c r="AF9" i="9" s="1"/>
  <c r="T9" i="9"/>
  <c r="I9" i="9"/>
  <c r="J9" i="9" s="1"/>
  <c r="BC8" i="9"/>
  <c r="AX8" i="9"/>
  <c r="AV8" i="9"/>
  <c r="AT8" i="9"/>
  <c r="AP8" i="9"/>
  <c r="AQ8" i="9" s="1"/>
  <c r="AE8" i="9"/>
  <c r="T8" i="9"/>
  <c r="I8" i="9"/>
  <c r="BC7" i="9"/>
  <c r="AX7" i="9"/>
  <c r="AV7" i="9"/>
  <c r="AT7" i="9"/>
  <c r="AP7" i="9"/>
  <c r="AQ7" i="9" s="1"/>
  <c r="AE7" i="9"/>
  <c r="T7" i="9"/>
  <c r="U7" i="9" s="1"/>
  <c r="I7" i="9"/>
  <c r="BC6" i="9"/>
  <c r="AX6" i="9"/>
  <c r="AV6" i="9"/>
  <c r="AT6" i="9"/>
  <c r="AP6" i="9"/>
  <c r="AE6" i="9"/>
  <c r="T6" i="9"/>
  <c r="I6" i="9"/>
  <c r="BC5" i="9"/>
  <c r="AX5" i="9"/>
  <c r="AV5" i="9"/>
  <c r="BA5" i="9" s="1"/>
  <c r="AT5" i="9"/>
  <c r="AP5" i="9"/>
  <c r="AE5" i="9"/>
  <c r="AF5" i="9" s="1"/>
  <c r="T5" i="9"/>
  <c r="I5" i="9"/>
  <c r="J5" i="9" s="1"/>
  <c r="BC4" i="9"/>
  <c r="AX4" i="9"/>
  <c r="AZ4" i="9" s="1"/>
  <c r="AV4" i="9"/>
  <c r="AT4" i="9"/>
  <c r="AP4" i="9"/>
  <c r="AQ4" i="9" s="1"/>
  <c r="AN4" i="9"/>
  <c r="AE4" i="9"/>
  <c r="T4" i="9"/>
  <c r="U4" i="9" s="1"/>
  <c r="I4" i="9"/>
  <c r="G5" i="9" l="1"/>
  <c r="AZ21" i="9"/>
  <c r="H40" i="9"/>
  <c r="AD40" i="9"/>
  <c r="AO40" i="9"/>
  <c r="AZ40" i="9"/>
  <c r="R15" i="9"/>
  <c r="R30" i="9"/>
  <c r="AW9" i="9"/>
  <c r="AW11" i="9"/>
  <c r="P14" i="9"/>
  <c r="AL14" i="9"/>
  <c r="AW23" i="9"/>
  <c r="AZ11" i="9"/>
  <c r="H14" i="9"/>
  <c r="S14" i="9"/>
  <c r="AD14" i="9"/>
  <c r="AO14" i="9"/>
  <c r="R16" i="9"/>
  <c r="G21" i="9"/>
  <c r="AN23" i="9"/>
  <c r="AZ23" i="9"/>
  <c r="AC28" i="9"/>
  <c r="AN32" i="9"/>
  <c r="R33" i="9"/>
  <c r="AC36" i="9"/>
  <c r="N40" i="9"/>
  <c r="AJ40" i="9"/>
  <c r="AU18" i="9"/>
  <c r="AU19" i="9"/>
  <c r="AU4" i="9"/>
  <c r="AW18" i="9"/>
  <c r="AW4" i="9"/>
  <c r="AU9" i="9"/>
  <c r="AU11" i="9"/>
  <c r="AU12" i="9"/>
  <c r="AJ14" i="9"/>
  <c r="AZ18" i="9"/>
  <c r="AU23" i="9"/>
  <c r="AN30" i="9"/>
  <c r="AY38" i="9"/>
  <c r="I40" i="9"/>
  <c r="J40" i="9" s="1"/>
  <c r="BA40" i="9"/>
  <c r="BB40" i="9" s="1"/>
  <c r="AU5" i="9"/>
  <c r="G7" i="9"/>
  <c r="J7" i="9"/>
  <c r="BA18" i="9"/>
  <c r="BB18" i="9" s="1"/>
  <c r="AU20" i="9"/>
  <c r="AC4" i="9"/>
  <c r="AF4" i="9"/>
  <c r="G4" i="9"/>
  <c r="BE4" i="9" s="1"/>
  <c r="J4" i="9"/>
  <c r="AW6" i="9"/>
  <c r="R7" i="9"/>
  <c r="G9" i="9"/>
  <c r="AN19" i="9"/>
  <c r="AZ19" i="9"/>
  <c r="AC20" i="9"/>
  <c r="AW20" i="9"/>
  <c r="AU21" i="9"/>
  <c r="AU22" i="9"/>
  <c r="R35" i="9"/>
  <c r="R4" i="9"/>
  <c r="G10" i="9"/>
  <c r="N14" i="9"/>
  <c r="Y14" i="9"/>
  <c r="AW22" i="9"/>
  <c r="R29" i="9"/>
  <c r="G31" i="9"/>
  <c r="AC37" i="9"/>
  <c r="G38" i="9"/>
  <c r="R39" i="9"/>
  <c r="E40" i="9"/>
  <c r="AW40" i="9"/>
  <c r="S40" i="9"/>
  <c r="AE40" i="9"/>
  <c r="AF40" i="9" s="1"/>
  <c r="P40" i="9"/>
  <c r="AP40" i="9"/>
  <c r="AQ40" i="9" s="1"/>
  <c r="T40" i="9"/>
  <c r="U40" i="9" s="1"/>
  <c r="AA40" i="9"/>
  <c r="AL40" i="9"/>
  <c r="AY5" i="9"/>
  <c r="BB5" i="9"/>
  <c r="BA8" i="9"/>
  <c r="BB8" i="9" s="1"/>
  <c r="AW8" i="9"/>
  <c r="BA9" i="9"/>
  <c r="AZ9" i="9"/>
  <c r="R10" i="9"/>
  <c r="U10" i="9"/>
  <c r="R6" i="9"/>
  <c r="U6" i="9"/>
  <c r="BA7" i="9"/>
  <c r="BB7" i="9" s="1"/>
  <c r="AW7" i="9"/>
  <c r="AZ12" i="9"/>
  <c r="AC16" i="9"/>
  <c r="AF16" i="9"/>
  <c r="G19" i="9"/>
  <c r="J19" i="9"/>
  <c r="AN20" i="9"/>
  <c r="AQ20" i="9"/>
  <c r="R21" i="9"/>
  <c r="U21" i="9"/>
  <c r="AC22" i="9"/>
  <c r="AF22" i="9"/>
  <c r="G23" i="9"/>
  <c r="BE23" i="9" s="1"/>
  <c r="J23" i="9"/>
  <c r="G32" i="9"/>
  <c r="J32" i="9"/>
  <c r="AC35" i="9"/>
  <c r="AF35" i="9"/>
  <c r="AC8" i="9"/>
  <c r="AF8" i="9"/>
  <c r="BA10" i="9"/>
  <c r="AW10" i="9"/>
  <c r="G12" i="9"/>
  <c r="J12" i="9"/>
  <c r="AZ5" i="9"/>
  <c r="AC7" i="9"/>
  <c r="AF7" i="9"/>
  <c r="G8" i="9"/>
  <c r="J8" i="9"/>
  <c r="R9" i="9"/>
  <c r="U9" i="9"/>
  <c r="AN10" i="9"/>
  <c r="AQ10" i="9"/>
  <c r="BA11" i="9"/>
  <c r="BB11" i="9" s="1"/>
  <c r="AC12" i="9"/>
  <c r="AF12" i="9"/>
  <c r="AW13" i="9"/>
  <c r="AW16" i="9"/>
  <c r="AW17" i="9"/>
  <c r="AN5" i="9"/>
  <c r="AQ5" i="9"/>
  <c r="AC6" i="9"/>
  <c r="AF6" i="9"/>
  <c r="AZ6" i="9"/>
  <c r="AN7" i="9"/>
  <c r="BE7" i="9" s="1"/>
  <c r="AZ7" i="9"/>
  <c r="R8" i="9"/>
  <c r="U8" i="9"/>
  <c r="AU8" i="9"/>
  <c r="AC9" i="9"/>
  <c r="AU10" i="9"/>
  <c r="G11" i="9"/>
  <c r="AC11" i="9"/>
  <c r="AN12" i="9"/>
  <c r="AQ12" i="9"/>
  <c r="R13" i="9"/>
  <c r="AN13" i="9"/>
  <c r="BA13" i="9"/>
  <c r="BB13" i="9" s="1"/>
  <c r="AZ13" i="9"/>
  <c r="AU15" i="9"/>
  <c r="G16" i="9"/>
  <c r="J16" i="9"/>
  <c r="AN16" i="9"/>
  <c r="AZ16" i="9"/>
  <c r="R17" i="9"/>
  <c r="AN17" i="9"/>
  <c r="BA17" i="9"/>
  <c r="BB17" i="9" s="1"/>
  <c r="AZ17" i="9"/>
  <c r="R18" i="9"/>
  <c r="AN18" i="9"/>
  <c r="R19" i="9"/>
  <c r="R20" i="9"/>
  <c r="U20" i="9"/>
  <c r="AC21" i="9"/>
  <c r="AW21" i="9"/>
  <c r="G22" i="9"/>
  <c r="J22" i="9"/>
  <c r="AN22" i="9"/>
  <c r="AZ22" i="9"/>
  <c r="R23" i="9"/>
  <c r="R26" i="9"/>
  <c r="AN26" i="9"/>
  <c r="G27" i="9"/>
  <c r="AY29" i="9"/>
  <c r="BB29" i="9"/>
  <c r="AN31" i="9"/>
  <c r="AQ31" i="9"/>
  <c r="R32" i="9"/>
  <c r="AY33" i="9"/>
  <c r="BB33" i="9"/>
  <c r="G35" i="9"/>
  <c r="J35" i="9"/>
  <c r="AN35" i="9"/>
  <c r="G36" i="9"/>
  <c r="G37" i="9"/>
  <c r="AC38" i="9"/>
  <c r="AY39" i="9"/>
  <c r="BB39" i="9"/>
  <c r="R22" i="9"/>
  <c r="BA22" i="9"/>
  <c r="BB22" i="9" s="1"/>
  <c r="AN27" i="9"/>
  <c r="AQ27" i="9"/>
  <c r="AC29" i="9"/>
  <c r="AF29" i="9"/>
  <c r="G30" i="9"/>
  <c r="BE30" i="9" s="1"/>
  <c r="AC30" i="9"/>
  <c r="AY30" i="9"/>
  <c r="R31" i="9"/>
  <c r="U31" i="9"/>
  <c r="AY31" i="9"/>
  <c r="AY32" i="9"/>
  <c r="BB32" i="9"/>
  <c r="AC33" i="9"/>
  <c r="AF33" i="9"/>
  <c r="AN36" i="9"/>
  <c r="AQ36" i="9"/>
  <c r="AN37" i="9"/>
  <c r="AQ37" i="9"/>
  <c r="AC39" i="9"/>
  <c r="AF39" i="9"/>
  <c r="R5" i="9"/>
  <c r="U5" i="9"/>
  <c r="AN6" i="9"/>
  <c r="AQ6" i="9"/>
  <c r="AC15" i="9"/>
  <c r="AF15" i="9"/>
  <c r="BA15" i="9"/>
  <c r="BB15" i="9" s="1"/>
  <c r="AW15" i="9"/>
  <c r="AC5" i="9"/>
  <c r="AW5" i="9"/>
  <c r="G6" i="9"/>
  <c r="J6" i="9"/>
  <c r="AU6" i="9"/>
  <c r="BA6" i="9"/>
  <c r="AU7" i="9"/>
  <c r="AN8" i="9"/>
  <c r="AZ8" i="9"/>
  <c r="AN9" i="9"/>
  <c r="AQ9" i="9"/>
  <c r="AC10" i="9"/>
  <c r="AF10" i="9"/>
  <c r="AZ10" i="9"/>
  <c r="R11" i="9"/>
  <c r="AN11" i="9"/>
  <c r="R12" i="9"/>
  <c r="U12" i="9"/>
  <c r="BA12" i="9"/>
  <c r="BB12" i="9" s="1"/>
  <c r="AW12" i="9"/>
  <c r="G13" i="9"/>
  <c r="AC13" i="9"/>
  <c r="AU13" i="9"/>
  <c r="G15" i="9"/>
  <c r="J15" i="9"/>
  <c r="AN15" i="9"/>
  <c r="AZ15" i="9"/>
  <c r="AU16" i="9"/>
  <c r="G17" i="9"/>
  <c r="AC17" i="9"/>
  <c r="AU17" i="9"/>
  <c r="G18" i="9"/>
  <c r="AC18" i="9"/>
  <c r="AC19" i="9"/>
  <c r="AF19" i="9"/>
  <c r="BA19" i="9"/>
  <c r="BB19" i="9" s="1"/>
  <c r="AW19" i="9"/>
  <c r="G20" i="9"/>
  <c r="BA20" i="9"/>
  <c r="AZ20" i="9"/>
  <c r="AN21" i="9"/>
  <c r="BE21" i="9" s="1"/>
  <c r="AQ21" i="9"/>
  <c r="BA21" i="9"/>
  <c r="AC23" i="9"/>
  <c r="AF23" i="9"/>
  <c r="G26" i="9"/>
  <c r="AC26" i="9"/>
  <c r="AY26" i="9"/>
  <c r="R27" i="9"/>
  <c r="U27" i="9"/>
  <c r="AY27" i="9"/>
  <c r="R28" i="9"/>
  <c r="AN28" i="9"/>
  <c r="BE28" i="9" s="1"/>
  <c r="G29" i="9"/>
  <c r="J29" i="9"/>
  <c r="AN29" i="9"/>
  <c r="AC31" i="9"/>
  <c r="AC32" i="9"/>
  <c r="AF32" i="9"/>
  <c r="G33" i="9"/>
  <c r="J33" i="9"/>
  <c r="AN33" i="9"/>
  <c r="AY35" i="9"/>
  <c r="BB35" i="9"/>
  <c r="R36" i="9"/>
  <c r="U36" i="9"/>
  <c r="AY36" i="9"/>
  <c r="R37" i="9"/>
  <c r="U37" i="9"/>
  <c r="AY37" i="9"/>
  <c r="R38" i="9"/>
  <c r="AN38" i="9"/>
  <c r="BE38" i="9" s="1"/>
  <c r="G39" i="9"/>
  <c r="J39" i="9"/>
  <c r="AN39" i="9"/>
  <c r="AA14" i="9"/>
  <c r="C14" i="9"/>
  <c r="E14" i="9"/>
  <c r="I14" i="9"/>
  <c r="J14" i="9" s="1"/>
  <c r="T14" i="9"/>
  <c r="U14" i="9" s="1"/>
  <c r="AV14" i="9"/>
  <c r="BE5" i="9"/>
  <c r="BE10" i="9"/>
  <c r="AY13" i="9"/>
  <c r="AX14" i="9"/>
  <c r="AE14" i="9"/>
  <c r="AY17" i="9"/>
  <c r="G40" i="9"/>
  <c r="BC14" i="9"/>
  <c r="AU14" i="9" s="1"/>
  <c r="AP14" i="9"/>
  <c r="BA16" i="9"/>
  <c r="BA23" i="9"/>
  <c r="BB23" i="9" s="1"/>
  <c r="C40" i="9"/>
  <c r="Y40" i="9"/>
  <c r="AU40" i="9"/>
  <c r="BA4" i="9"/>
  <c r="R40" i="9"/>
  <c r="BE18" i="9" l="1"/>
  <c r="BE19" i="9"/>
  <c r="AY11" i="9"/>
  <c r="BE39" i="9"/>
  <c r="BE22" i="9"/>
  <c r="AY18" i="9"/>
  <c r="AN40" i="9"/>
  <c r="AY40" i="9"/>
  <c r="BE9" i="9"/>
  <c r="BE31" i="9"/>
  <c r="AY22" i="9"/>
  <c r="BE16" i="9"/>
  <c r="BE32" i="9"/>
  <c r="AY23" i="9"/>
  <c r="AY12" i="9"/>
  <c r="BE37" i="9"/>
  <c r="AY15" i="9"/>
  <c r="BE12" i="9"/>
  <c r="BE26" i="9"/>
  <c r="BE29" i="9"/>
  <c r="BE15" i="9"/>
  <c r="BE8" i="9"/>
  <c r="BE20" i="9"/>
  <c r="AY4" i="9"/>
  <c r="BB4" i="9"/>
  <c r="BE27" i="9"/>
  <c r="AC40" i="9"/>
  <c r="BE11" i="9"/>
  <c r="AY10" i="9"/>
  <c r="BB10" i="9"/>
  <c r="AY8" i="9"/>
  <c r="AY21" i="9"/>
  <c r="BB21" i="9"/>
  <c r="AY16" i="9"/>
  <c r="BB16" i="9"/>
  <c r="AY7" i="9"/>
  <c r="BE33" i="9"/>
  <c r="BE6" i="9"/>
  <c r="BE36" i="9"/>
  <c r="BE35" i="9"/>
  <c r="BE17" i="9"/>
  <c r="AY9" i="9"/>
  <c r="BB9" i="9"/>
  <c r="BB20" i="9"/>
  <c r="AY20" i="9"/>
  <c r="AN14" i="9"/>
  <c r="AQ14" i="9"/>
  <c r="AY19" i="9"/>
  <c r="AZ14" i="9"/>
  <c r="AW14" i="9"/>
  <c r="BB6" i="9"/>
  <c r="AY6" i="9"/>
  <c r="BE13" i="9"/>
  <c r="AC14" i="9"/>
  <c r="AF14" i="9"/>
  <c r="R14" i="9"/>
  <c r="G14" i="9"/>
  <c r="BA14" i="9"/>
  <c r="BE40" i="9"/>
  <c r="AY14" i="9" l="1"/>
  <c r="BB14" i="9"/>
  <c r="BE14" i="9"/>
</calcChain>
</file>

<file path=xl/sharedStrings.xml><?xml version="1.0" encoding="utf-8"?>
<sst xmlns="http://schemas.openxmlformats.org/spreadsheetml/2006/main" count="2081" uniqueCount="428">
  <si>
    <t>Total</t>
  </si>
  <si>
    <t>Verksamhet</t>
  </si>
  <si>
    <t>N</t>
  </si>
  <si>
    <t>%</t>
  </si>
  <si>
    <t>Blekinge</t>
  </si>
  <si>
    <t>Dalarna</t>
  </si>
  <si>
    <t>Gotland</t>
  </si>
  <si>
    <t>Halland</t>
  </si>
  <si>
    <t>Jämt/Härj</t>
  </si>
  <si>
    <t>Kalmar</t>
  </si>
  <si>
    <t>Skåne</t>
  </si>
  <si>
    <t>Capio Stockholm</t>
  </si>
  <si>
    <t>Sös Stockholm</t>
  </si>
  <si>
    <t>Nu-sjukv VGR</t>
  </si>
  <si>
    <t>Sahlgrenska VGR</t>
  </si>
  <si>
    <t>Unilabs VGR</t>
  </si>
  <si>
    <t>Värmland</t>
  </si>
  <si>
    <t>Västerbotten</t>
  </si>
  <si>
    <t>Västernorrland</t>
  </si>
  <si>
    <t>Västmanland</t>
  </si>
  <si>
    <t>Örebro</t>
  </si>
  <si>
    <t>St Göran+Sös</t>
  </si>
  <si>
    <t>Hela VGR</t>
  </si>
  <si>
    <t>Total (inkl. Stockholm)</t>
  </si>
  <si>
    <t>deltagare</t>
  </si>
  <si>
    <t>Gävleborg</t>
  </si>
  <si>
    <t>Total utan Stockholm</t>
  </si>
  <si>
    <t>Variabel</t>
  </si>
  <si>
    <t>Kategori</t>
  </si>
  <si>
    <t>Kommuntyp</t>
  </si>
  <si>
    <t>A. Storstäder och storstadsnära kommuner</t>
  </si>
  <si>
    <t>A1.Storstad</t>
  </si>
  <si>
    <t>A2. Pendlingskommun nära storstad</t>
  </si>
  <si>
    <t>B. Större städer och kommuner nära större stad</t>
  </si>
  <si>
    <t>B3. Större stad</t>
  </si>
  <si>
    <t>B4. Pendlingskommun nära större stad</t>
  </si>
  <si>
    <t>B5. Lågpendlingskommun nära större stad</t>
  </si>
  <si>
    <t>C. Mindre städer/tätorter och landsbygdskommuner</t>
  </si>
  <si>
    <t>C6. Mindre stad/tätort</t>
  </si>
  <si>
    <t>C7. Pendlingskommun nära mindre stad/tätort</t>
  </si>
  <si>
    <t>C8. Landsbygdskommun</t>
  </si>
  <si>
    <t>C9. Landsbygdskommun med besöksnäring</t>
  </si>
  <si>
    <t>Ålder</t>
  </si>
  <si>
    <t>40-44</t>
  </si>
  <si>
    <t>45-49</t>
  </si>
  <si>
    <t>50-54</t>
  </si>
  <si>
    <t>55-59</t>
  </si>
  <si>
    <t>60-64</t>
  </si>
  <si>
    <t>65-69</t>
  </si>
  <si>
    <t>70-75</t>
  </si>
  <si>
    <t>40-49</t>
  </si>
  <si>
    <t>50-59</t>
  </si>
  <si>
    <t>60-69</t>
  </si>
  <si>
    <t>Civilstånd</t>
  </si>
  <si>
    <t>Gift</t>
  </si>
  <si>
    <t>Ogift</t>
  </si>
  <si>
    <t>Familjeställning</t>
  </si>
  <si>
    <t>Sambo</t>
  </si>
  <si>
    <t>Ej sambo</t>
  </si>
  <si>
    <t>Utbildning</t>
  </si>
  <si>
    <t>Förgymnasial &lt;= 9 år (low)</t>
  </si>
  <si>
    <t>Gymnasial 10-12 år (intermediate)</t>
  </si>
  <si>
    <t>Eftergymnasial &gt;12 år (high)</t>
  </si>
  <si>
    <t>Huvudsaklig inkomstkälla</t>
  </si>
  <si>
    <t>Förvärvsarbete</t>
  </si>
  <si>
    <t>Studerande</t>
  </si>
  <si>
    <t>Vård av barn/anhörig</t>
  </si>
  <si>
    <t>Sjuk</t>
  </si>
  <si>
    <t>Arbetslös</t>
  </si>
  <si>
    <t>Förtidspensionär</t>
  </si>
  <si>
    <t>Ekonomiskt bistånd</t>
  </si>
  <si>
    <t>Arbetsmarknadspolitisk åtgärd</t>
  </si>
  <si>
    <t>Ålderspensionär</t>
  </si>
  <si>
    <t>Saknar inkomst</t>
  </si>
  <si>
    <t>Etableringsersättning</t>
  </si>
  <si>
    <t>Ja</t>
  </si>
  <si>
    <t>Nej</t>
  </si>
  <si>
    <t>Boendeform</t>
  </si>
  <si>
    <t>Ägande/bostadsrätt</t>
  </si>
  <si>
    <t>Övriga (hyresrätt, studentbostad etc.)</t>
  </si>
  <si>
    <t>Födelseland (grupp)</t>
  </si>
  <si>
    <t>Sverige</t>
  </si>
  <si>
    <t>Norden</t>
  </si>
  <si>
    <t>Europa</t>
  </si>
  <si>
    <t>Annat</t>
  </si>
  <si>
    <t>Större invandringsgrupper</t>
  </si>
  <si>
    <t>AFGHANISTAN</t>
  </si>
  <si>
    <t>BOSNIEN-HERCEGOVINA</t>
  </si>
  <si>
    <t>CHILE</t>
  </si>
  <si>
    <t>DANMARK</t>
  </si>
  <si>
    <t>ERITREA</t>
  </si>
  <si>
    <t>ETIOPIEN</t>
  </si>
  <si>
    <t>FINLAND</t>
  </si>
  <si>
    <t>INDIEN</t>
  </si>
  <si>
    <t>IRAK</t>
  </si>
  <si>
    <t>IRAN</t>
  </si>
  <si>
    <t>JUGOSLAVIEN</t>
  </si>
  <si>
    <t>KINA</t>
  </si>
  <si>
    <t>LIBANON</t>
  </si>
  <si>
    <t>NORGE</t>
  </si>
  <si>
    <t>POLEN</t>
  </si>
  <si>
    <t>RUMÄNIEN</t>
  </si>
  <si>
    <t>RYSSLAND</t>
  </si>
  <si>
    <t>SOMALIA</t>
  </si>
  <si>
    <t>STORBRITANNIEN OCH NORDIRLAND</t>
  </si>
  <si>
    <t>SYRIEN</t>
  </si>
  <si>
    <t>THAILAND</t>
  </si>
  <si>
    <t>TURKIET</t>
  </si>
  <si>
    <t>TYSKLAND</t>
  </si>
  <si>
    <t>USA</t>
  </si>
  <si>
    <t>Totalt</t>
  </si>
  <si>
    <t>Inkomst</t>
  </si>
  <si>
    <t>Lägsta 10%</t>
  </si>
  <si>
    <t>Högsta 90%</t>
  </si>
  <si>
    <t>Boyta percentil</t>
  </si>
  <si>
    <t>Boyta</t>
  </si>
  <si>
    <t>Utl. Bakgrund</t>
  </si>
  <si>
    <t>Svensk bakgrund</t>
  </si>
  <si>
    <t>Utländsk bakgrund</t>
  </si>
  <si>
    <t>Medborgarskap</t>
  </si>
  <si>
    <t>Svenskt</t>
  </si>
  <si>
    <t>Eseg</t>
  </si>
  <si>
    <t>Högsta klass</t>
  </si>
  <si>
    <t>Medelklass</t>
  </si>
  <si>
    <t>Arbetarklass</t>
  </si>
  <si>
    <t>Ej förvärvsarbetande</t>
  </si>
  <si>
    <t>Ssyk</t>
  </si>
  <si>
    <t>Chefer, teoretisk yrkeskompetens och militärt arbete</t>
  </si>
  <si>
    <t>Arbete som kräver kortare högskoleutbildning</t>
  </si>
  <si>
    <t>Gymnasial och kortare eftergymnasial</t>
  </si>
  <si>
    <t>Elementär utb på grundskolenivå</t>
  </si>
  <si>
    <t>Ej yrkesverksam</t>
  </si>
  <si>
    <t>Total inkl. Stockholm</t>
  </si>
  <si>
    <t>Total exkl. Stockholm</t>
  </si>
  <si>
    <t>Missing</t>
  </si>
  <si>
    <t>Årtal</t>
  </si>
  <si>
    <t>Årstid</t>
  </si>
  <si>
    <t>Höst</t>
  </si>
  <si>
    <t>Vinter</t>
  </si>
  <si>
    <t>Vår</t>
  </si>
  <si>
    <t>Sommar</t>
  </si>
  <si>
    <t>Skillnad</t>
  </si>
  <si>
    <t>aktiv icke-deltagare</t>
  </si>
  <si>
    <t>passiv icke-deltagare</t>
  </si>
  <si>
    <t>Total icke-delt</t>
  </si>
  <si>
    <t>Sign. förändr</t>
  </si>
  <si>
    <t>SE</t>
  </si>
  <si>
    <t>Lower CI</t>
  </si>
  <si>
    <t>Upper CI</t>
  </si>
  <si>
    <t>*</t>
  </si>
  <si>
    <t>Tid sen senaste invandring</t>
  </si>
  <si>
    <t>Missing och född utomlands</t>
  </si>
  <si>
    <t>&lt;5 år</t>
  </si>
  <si>
    <t>5-9.99 år</t>
  </si>
  <si>
    <t>10 år eller längre</t>
  </si>
  <si>
    <t>Född i Sverige och aldrig migrerat</t>
  </si>
  <si>
    <t>Antal migrationer</t>
  </si>
  <si>
    <t>Aldrig eller missing</t>
  </si>
  <si>
    <t>En gång</t>
  </si>
  <si>
    <t>Fler än en gång</t>
  </si>
  <si>
    <t>En gång eller mer</t>
  </si>
  <si>
    <t>Region</t>
  </si>
  <si>
    <t>VGR</t>
  </si>
  <si>
    <t>Förvärvsarbete eller ålderspension</t>
  </si>
  <si>
    <t>Sociala ersättningar och bidrag</t>
  </si>
  <si>
    <t>variationsvidd</t>
  </si>
  <si>
    <t>variationskoefficient</t>
  </si>
  <si>
    <t>Inkl. Stockholm</t>
  </si>
  <si>
    <t>2017-18 Multivariate model</t>
  </si>
  <si>
    <t>OR</t>
  </si>
  <si>
    <t>Uppcer CI</t>
  </si>
  <si>
    <t>Ref</t>
  </si>
  <si>
    <t>Avgift (2015)</t>
  </si>
  <si>
    <t>0 (Stockholm)</t>
  </si>
  <si>
    <t>80 (Örebro)</t>
  </si>
  <si>
    <t>100 (Kalmar, VGR)</t>
  </si>
  <si>
    <t>120 (Blekinge, Skåne)</t>
  </si>
  <si>
    <t>200 (Gotland, Gävleborg, Värmland, Västerbotten, Västmanland)</t>
  </si>
  <si>
    <t>2014-15 (senaste)</t>
  </si>
  <si>
    <t>2017-18 (senaste)</t>
  </si>
  <si>
    <t>Antal delt</t>
  </si>
  <si>
    <t>Andel</t>
  </si>
  <si>
    <t>Col %</t>
  </si>
  <si>
    <t>Sign.</t>
  </si>
  <si>
    <t>Missing: 409</t>
  </si>
  <si>
    <t>Missing: 3247</t>
  </si>
  <si>
    <t>Missing: 11421</t>
  </si>
  <si>
    <t>Missing: 10063</t>
  </si>
  <si>
    <t>Missing: 59</t>
  </si>
  <si>
    <t>Total population</t>
  </si>
  <si>
    <t>2014-2015 Crude estimates</t>
  </si>
  <si>
    <t>2017-2018 Crude estimates</t>
  </si>
  <si>
    <t>Jämtl/Härj</t>
  </si>
  <si>
    <t>Stockholm</t>
  </si>
  <si>
    <t>Variationsvidd</t>
  </si>
  <si>
    <t>Variationsvidd utan Sthlm</t>
  </si>
  <si>
    <t>150 (Dalarna, Halland, Jämtland, Västernorrland)</t>
  </si>
  <si>
    <t>Jämtland/Härjedalen</t>
  </si>
  <si>
    <t>S:t Göran</t>
  </si>
  <si>
    <t>Södersjukhuset</t>
  </si>
  <si>
    <t>VGR Nu-sjukvården</t>
  </si>
  <si>
    <t>VGR Sahlgrenska</t>
  </si>
  <si>
    <t>VGR Unilabs</t>
  </si>
  <si>
    <t>Antal</t>
  </si>
  <si>
    <t>Initialt antal i Sectras datauttag</t>
  </si>
  <si>
    <t>Icke-träffar i födelseregistret</t>
  </si>
  <si>
    <t xml:space="preserve">Återanvända pnr och </t>
  </si>
  <si>
    <t>dubbletter (SCB)</t>
  </si>
  <si>
    <t>Kön</t>
  </si>
  <si>
    <t>Kancelleringskod</t>
  </si>
  <si>
    <t>Undersökningstyper</t>
  </si>
  <si>
    <t>Rena kopior Sahlgrenska och Unilabs</t>
  </si>
  <si>
    <t>löpnr, usdate, uscode, cancelcode, site</t>
  </si>
  <si>
    <t>löpnr, usdate, uscode, cancelcode</t>
  </si>
  <si>
    <t>löpnr, usår</t>
  </si>
  <si>
    <t>Summa rensningar (% av initialt antal)</t>
  </si>
  <si>
    <t>Finalt antal efter exkluderingar</t>
  </si>
  <si>
    <t>% av icke-delt</t>
  </si>
  <si>
    <t>% av total</t>
  </si>
  <si>
    <t>Ökning av passiva deltagare 2014-2018</t>
  </si>
  <si>
    <t>Total med Sthlm</t>
  </si>
  <si>
    <t>Total utan Sthlm</t>
  </si>
  <si>
    <t>St Göran +Sös</t>
  </si>
  <si>
    <t>A1. Storstad</t>
  </si>
  <si>
    <t>delt %</t>
  </si>
  <si>
    <t>% icke-delt</t>
  </si>
  <si>
    <t>Avgift kontrollerat för alla ovanstående variabler utom region</t>
  </si>
  <si>
    <t>LCI</t>
  </si>
  <si>
    <t>UCI</t>
  </si>
  <si>
    <t>Av total</t>
  </si>
  <si>
    <t>Av icke-deltagare</t>
  </si>
  <si>
    <t>Förändr. andel passiva icke-deltagare</t>
  </si>
  <si>
    <t>2014-15 Multivariat modell</t>
  </si>
  <si>
    <t>låg: lägsta decilen</t>
  </si>
  <si>
    <t>låg-medel: 2-4 decilen</t>
  </si>
  <si>
    <t>medel-hög: 5-10 decilen</t>
  </si>
  <si>
    <t>Lägsta decilen</t>
  </si>
  <si>
    <t>Decil 2-10</t>
  </si>
  <si>
    <t>Marginaleffekt</t>
  </si>
  <si>
    <t>-</t>
  </si>
  <si>
    <t>löpnr, usår, cancelcode, uscode, site</t>
  </si>
  <si>
    <t>löpnr, usår, cancelcode, uscode</t>
  </si>
  <si>
    <t>Marginaleffekt %</t>
  </si>
  <si>
    <t>Marginaleffekt konfidensintervall</t>
  </si>
  <si>
    <t>Konfidensintervall låg</t>
  </si>
  <si>
    <t>Konfidensintervall hög</t>
  </si>
  <si>
    <t xml:space="preserve">Variabel </t>
  </si>
  <si>
    <t xml:space="preserve">Antal kallade </t>
  </si>
  <si>
    <t>Antal icke-deltagare</t>
  </si>
  <si>
    <t>Antal deltagare</t>
  </si>
  <si>
    <t>Antal kallade</t>
  </si>
  <si>
    <t>Sign. förändring mellan tidsperioderna</t>
  </si>
  <si>
    <t>Förändring mellan tidperioderna</t>
  </si>
  <si>
    <t>Deltagande %</t>
  </si>
  <si>
    <t xml:space="preserve">Förändring </t>
  </si>
  <si>
    <t>2014-2015 (senaste kallelsen för varje individ)</t>
  </si>
  <si>
    <t xml:space="preserve">Logistisk regression, sannolikhet för icke-deltagande </t>
  </si>
  <si>
    <t>Pseudo r2 (cox and snell från spsss)</t>
  </si>
  <si>
    <t>Pseudo r2 (cox and snell från spss)</t>
  </si>
  <si>
    <t>Pseudo r2 (Cox and snell från spss)</t>
  </si>
  <si>
    <t>Multivariat modell. Visar OR för icke-delatagande 2017-2018</t>
  </si>
  <si>
    <t>Hyr sitt boende</t>
  </si>
  <si>
    <t>Född utanför Norden</t>
  </si>
  <si>
    <t>Låg utb. (förgymnasial)</t>
  </si>
  <si>
    <t>Sociala ersättningar och bidrag*</t>
  </si>
  <si>
    <t xml:space="preserve">I sociala ersättningar och bidrag ingår ersättning vid arbetslöshet, sjukdom, sjuk- och aktivitetsersättning, vård av barn och anhörig samt ekonomiskt bistånd. </t>
  </si>
  <si>
    <t>Etableringsersättning**</t>
  </si>
  <si>
    <t>**</t>
  </si>
  <si>
    <t xml:space="preserve">Etableringsersättning ges till den som är nyanländ till sverige och som fått uppehållstillstånd som flykting eller anhörig till flyktning. Etableringsersättning kan ges i tre år.  </t>
  </si>
  <si>
    <t>2017-18 (senaste kallelsen för avrje individ )</t>
  </si>
  <si>
    <t>2014-15 (senaste kallelsen för varje individ )</t>
  </si>
  <si>
    <t>Konfidensintervallets lägsta gräns</t>
  </si>
  <si>
    <t>Konfidensintervallets högsta gräns</t>
  </si>
  <si>
    <t>3.8 - 4.7</t>
  </si>
  <si>
    <t>6.3 - 7.8</t>
  </si>
  <si>
    <t>3.5 - 4.3</t>
  </si>
  <si>
    <t>2.7 - 3.6</t>
  </si>
  <si>
    <t>1.4 - 2.4</t>
  </si>
  <si>
    <t>2.9 - 3.8</t>
  </si>
  <si>
    <t>3.2 - 3.9</t>
  </si>
  <si>
    <t>0.9 - 1.7</t>
  </si>
  <si>
    <t>3.0 - 3.9</t>
  </si>
  <si>
    <t>1.4 - 2.3</t>
  </si>
  <si>
    <t>4.6 - 5.5</t>
  </si>
  <si>
    <t>3.4 - 3.8</t>
  </si>
  <si>
    <t>4.1 - 4.6</t>
  </si>
  <si>
    <t>3.3 - 3.8</t>
  </si>
  <si>
    <t>11.1 - 11.4</t>
  </si>
  <si>
    <t>2.9 - 4.6</t>
  </si>
  <si>
    <t>9.6 - 11.5</t>
  </si>
  <si>
    <t>9.1 - 9.6</t>
  </si>
  <si>
    <t>3.5 - 4.1</t>
  </si>
  <si>
    <t>7.3 - 7.9</t>
  </si>
  <si>
    <t>3.5 - 4.0</t>
  </si>
  <si>
    <t>2.1 - 3.0</t>
  </si>
  <si>
    <t>4.2 - 5.7</t>
  </si>
  <si>
    <t>2.3 - 3.2</t>
  </si>
  <si>
    <t>0.3 - 1.2</t>
  </si>
  <si>
    <t>0.7 - 1.7</t>
  </si>
  <si>
    <t>2.0 - 2.9</t>
  </si>
  <si>
    <t>3.1 - 3.8</t>
  </si>
  <si>
    <t>13.0 - 13.8</t>
  </si>
  <si>
    <t>1.8 - 2.6</t>
  </si>
  <si>
    <t>0.4 - 1.3</t>
  </si>
  <si>
    <t>0.7 - 1.6</t>
  </si>
  <si>
    <t>-0.3 - 0.6</t>
  </si>
  <si>
    <t>-0.1 - 0.8</t>
  </si>
  <si>
    <t>5.0 - 5.9</t>
  </si>
  <si>
    <t>2.7 - 3.1</t>
  </si>
  <si>
    <t>3.5 - 3.9</t>
  </si>
  <si>
    <t>2.4 - 4.2</t>
  </si>
  <si>
    <t>8.0 - 8.4</t>
  </si>
  <si>
    <t>4.0 - 4.7</t>
  </si>
  <si>
    <t>8.4 - 9.0</t>
  </si>
  <si>
    <t>3.8 - 4.6</t>
  </si>
  <si>
    <t>3.4 - 4.3</t>
  </si>
  <si>
    <t>2.8 - 3.7</t>
  </si>
  <si>
    <t>3.4 - 4.1</t>
  </si>
  <si>
    <t>3.1 - 4.0</t>
  </si>
  <si>
    <t>1.3 - 2.2</t>
  </si>
  <si>
    <t>4.5 - 5.4</t>
  </si>
  <si>
    <t>2.7 - 3.2</t>
  </si>
  <si>
    <t>3.9 - 4.3</t>
  </si>
  <si>
    <t>3.2 - 5.2</t>
  </si>
  <si>
    <t>11.7 - 14.0</t>
  </si>
  <si>
    <t>8.8 - 9.3</t>
  </si>
  <si>
    <t>3.8 - 4.1</t>
  </si>
  <si>
    <t>3.9 - 4.6</t>
  </si>
  <si>
    <t>7.7 - 8.3</t>
  </si>
  <si>
    <t>2.1 - 2.9</t>
  </si>
  <si>
    <t>4.2 - 5.6</t>
  </si>
  <si>
    <t>0.4 - 1.2</t>
  </si>
  <si>
    <t>3.0 - 3.7</t>
  </si>
  <si>
    <t>1.8 - 2.5</t>
  </si>
  <si>
    <t>-0.2 - 0.7</t>
  </si>
  <si>
    <t>4.9 - 5.8</t>
  </si>
  <si>
    <t>2.2 - 2.7</t>
  </si>
  <si>
    <t>2.9 - 3.4</t>
  </si>
  <si>
    <t>1.3 - 1.8</t>
  </si>
  <si>
    <t>-0.1 - 0.4</t>
  </si>
  <si>
    <t>0.2 - 0.7</t>
  </si>
  <si>
    <t>4.5 - 4.9</t>
  </si>
  <si>
    <t>1.5 - 1.7</t>
  </si>
  <si>
    <t>3.1 - 5.1</t>
  </si>
  <si>
    <t>7.7 - 8.2</t>
  </si>
  <si>
    <t>8.1 - 8.7</t>
  </si>
  <si>
    <t>Lägst inkomst (10%)</t>
  </si>
  <si>
    <t>Ny inkomst</t>
  </si>
  <si>
    <t>Inkomst i nya deciler</t>
  </si>
  <si>
    <t>Variable</t>
  </si>
  <si>
    <t>Group</t>
  </si>
  <si>
    <t>Age (year)</t>
  </si>
  <si>
    <t>Mean (SD)</t>
  </si>
  <si>
    <t>Yearly income (SEK)</t>
  </si>
  <si>
    <t>Deltagare</t>
  </si>
  <si>
    <t>Icke-deltagare</t>
  </si>
  <si>
    <t>2014-15</t>
  </si>
  <si>
    <t>2017-18</t>
  </si>
  <si>
    <t>Inkomst (deciler)</t>
  </si>
  <si>
    <t>2.7 - 3.5</t>
  </si>
  <si>
    <t>2.6 - 3.1</t>
  </si>
  <si>
    <t>1.1 - 1.5</t>
  </si>
  <si>
    <t>-0.4 - 0.0</t>
  </si>
  <si>
    <t>0.7 - 1.1</t>
  </si>
  <si>
    <t>10.9 - 11.2</t>
  </si>
  <si>
    <t>1.1 - 1.4</t>
  </si>
  <si>
    <t>9.0 - 9.5</t>
  </si>
  <si>
    <t>15.5 - 16.7</t>
  </si>
  <si>
    <t>1.9 - 2.9</t>
  </si>
  <si>
    <t>2.9 - 3.3</t>
  </si>
  <si>
    <t>10.4 - 10.7</t>
  </si>
  <si>
    <t>7.45- 9.5</t>
  </si>
  <si>
    <t>14.8 - 16.1</t>
  </si>
  <si>
    <t>8.2 - 8.7</t>
  </si>
  <si>
    <t>13.1 - 13.8</t>
  </si>
  <si>
    <t>3.3 - 3.7</t>
  </si>
  <si>
    <t>1.6 - 2.1</t>
  </si>
  <si>
    <t>0.0 - 0.5</t>
  </si>
  <si>
    <t>0.5 - 0.9</t>
  </si>
  <si>
    <t>4.2 - 4.6</t>
  </si>
  <si>
    <t>17.1 - 18.2</t>
  </si>
  <si>
    <t>9.4 - 9.9</t>
  </si>
  <si>
    <t>4.3 - 4.6</t>
  </si>
  <si>
    <t>1.8 - 2.3</t>
  </si>
  <si>
    <t>0.6 - 1.0</t>
  </si>
  <si>
    <t>0.1 - 0.6</t>
  </si>
  <si>
    <t>10.7 - 11.0</t>
  </si>
  <si>
    <t>5.2 - 5.6</t>
  </si>
  <si>
    <t>1.9 - 2.1</t>
  </si>
  <si>
    <t>7.3 - 9.0</t>
  </si>
  <si>
    <t>16.2 - 17.4</t>
  </si>
  <si>
    <t>4.4 - 4.8</t>
  </si>
  <si>
    <t xml:space="preserve">Deltagande (%) 2014-2015 jämfört med 2017-2018 i regioner som införde avgiftsfri mammografiscreening 2016 uppdelat på sociodemografiska variabler. </t>
  </si>
  <si>
    <t xml:space="preserve">Deltagande (%) 2014-2015 jämfört med 2017-2018 i samtliga regioner som ingår i undersökningen uppdelat på sociodemografiska variabler. </t>
  </si>
  <si>
    <t xml:space="preserve">Sannolikhet för icke-deltagande 2014-2015 samt 2017-2018 efter sociodemografiska variabler, modell för att studera den oberoende effekten av olika variabler när man kontrollerar för de övriga variablerna i modellen  </t>
  </si>
  <si>
    <t>Sannolikhet för icke-deltagande 2014-2015 samt 2017-2018 efter sociodemografiska variabler, modell för att studera den oberoende effekten av olika variabler när man kontrollerar för de övriga variablerna i modellen</t>
  </si>
  <si>
    <t>Deltagande (%) i socioekonomiskt utsatta grupper, per region, 2014-2015 jämfört med 2017-2018</t>
  </si>
  <si>
    <t xml:space="preserve">Analys av deltagandet i ett urval av kvinnor som kallats till screening både före och efter avgiftsfriheten för att analysera eventuell effekt av befolkningsförändringar under uppföljningsperioden </t>
  </si>
  <si>
    <t xml:space="preserve">Bakgrundsinformation om studiepopulationen </t>
  </si>
  <si>
    <t xml:space="preserve">Tabell över datarensning </t>
  </si>
  <si>
    <t xml:space="preserve">För detaljerad metodbeskrivning och definitioner, se separat bilaga på www.vardanalys.se </t>
  </si>
  <si>
    <t>3 Multivariat logistisk regressionsanalys exklusive Stockholm</t>
  </si>
  <si>
    <t>4 Multivariat logistisk regressionsanalys inklusive Stockholm</t>
  </si>
  <si>
    <t>5 Deltagande i socioekonomiskt utsatta grupper per region</t>
  </si>
  <si>
    <t xml:space="preserve">6 Multivariata logistiska regressionanalyser per region </t>
  </si>
  <si>
    <t>7 Panelanalys</t>
  </si>
  <si>
    <t xml:space="preserve">Inkomst i deciler </t>
  </si>
  <si>
    <t xml:space="preserve">Inkomst </t>
  </si>
  <si>
    <t>1 Statistik exklusive Stockholm</t>
  </si>
  <si>
    <t>2 Statistik inklusive Stockholm</t>
  </si>
  <si>
    <t xml:space="preserve">8 Aktiva och passiva </t>
  </si>
  <si>
    <t xml:space="preserve">Rubrik </t>
  </si>
  <si>
    <t xml:space="preserve">Innehåll </t>
  </si>
  <si>
    <t>Andel aktiva och passiva icke-deltagare per region och verksamhet  2014-2018</t>
  </si>
  <si>
    <t xml:space="preserve">Sannolikhet för icke-deltagande 2017-2018 efter sociodemografiska variabler, modeller för att studera den oberoende effekten av olika variabler, per region </t>
  </si>
  <si>
    <t>Skillnad mot 2014-2015</t>
  </si>
  <si>
    <t>2017-18 (senaste kallelsen för varje individ )</t>
  </si>
  <si>
    <t xml:space="preserve">2017-2018 (senaste kallelsen för varje individ) </t>
  </si>
  <si>
    <t xml:space="preserve">Konfidensintervall marginaleffekt </t>
  </si>
  <si>
    <t>Konfidensintervall marginaleffekt</t>
  </si>
  <si>
    <t>Signifikans</t>
  </si>
  <si>
    <t>Odds ratio</t>
  </si>
  <si>
    <t xml:space="preserve">Odds ratio </t>
  </si>
  <si>
    <t>Signfikans</t>
  </si>
  <si>
    <t>Odds ratio icke- deltagande</t>
  </si>
  <si>
    <t xml:space="preserve">9 Studiepopulationens sociodemografiska sammansättning </t>
  </si>
  <si>
    <t>10 Datarensning</t>
  </si>
  <si>
    <t>2017-2018 (senaste kallelsen för varje individ)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</si>
</sst>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%"/>
    <numFmt numFmtId="165" formatCode="0.000"/>
    <numFmt numFmtId="166" formatCode="0.000%"/>
    <numFmt numFmtId="167" formatCode="0.0000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10205"/>
      <name val="Calibri"/>
      <family val="2"/>
      <scheme val="minor"/>
    </font>
    <font>
      <sz val="10"/>
      <color rgb="FF010205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9"/>
      <color rgb="FF264A60"/>
      <name val="Times New Roman"/>
      <family val="1"/>
    </font>
    <font>
      <sz val="9"/>
      <color rgb="FF010205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12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64A60"/>
      <name val="Times New Roman"/>
      <family val="1"/>
    </font>
    <font>
      <sz val="10"/>
      <color rgb="FF010205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225">
    <xf numFmtId="0" fontId="0" fillId="0" borderId="0" xfId="0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/>
    <xf numFmtId="0" fontId="6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64" fontId="6" fillId="0" borderId="0" xfId="0" applyNumberFormat="1" applyFont="1"/>
    <xf numFmtId="0" fontId="7" fillId="0" borderId="0" xfId="0" applyFont="1"/>
    <xf numFmtId="0" fontId="4" fillId="0" borderId="0" xfId="0" applyFont="1"/>
    <xf numFmtId="0" fontId="4" fillId="0" borderId="2" xfId="0" applyFont="1" applyBorder="1"/>
    <xf numFmtId="164" fontId="4" fillId="0" borderId="2" xfId="0" applyNumberFormat="1" applyFont="1" applyBorder="1"/>
    <xf numFmtId="0" fontId="6" fillId="0" borderId="2" xfId="0" applyFont="1" applyBorder="1"/>
    <xf numFmtId="165" fontId="4" fillId="0" borderId="2" xfId="0" applyNumberFormat="1" applyFont="1" applyBorder="1"/>
    <xf numFmtId="166" fontId="4" fillId="0" borderId="2" xfId="0" applyNumberFormat="1" applyFont="1" applyBorder="1"/>
    <xf numFmtId="164" fontId="6" fillId="0" borderId="2" xfId="0" applyNumberFormat="1" applyFont="1" applyBorder="1"/>
    <xf numFmtId="0" fontId="7" fillId="0" borderId="2" xfId="0" applyFont="1" applyBorder="1"/>
    <xf numFmtId="164" fontId="4" fillId="0" borderId="0" xfId="0" applyNumberFormat="1" applyFont="1" applyBorder="1"/>
    <xf numFmtId="0" fontId="5" fillId="0" borderId="0" xfId="0" applyFont="1"/>
    <xf numFmtId="164" fontId="4" fillId="0" borderId="0" xfId="0" applyNumberFormat="1" applyFont="1" applyFill="1" applyBorder="1"/>
    <xf numFmtId="164" fontId="4" fillId="0" borderId="0" xfId="0" applyNumberFormat="1" applyFont="1" applyFill="1"/>
    <xf numFmtId="0" fontId="4" fillId="0" borderId="0" xfId="0" applyFont="1" applyAlignment="1">
      <alignment horizontal="right"/>
    </xf>
    <xf numFmtId="164" fontId="4" fillId="0" borderId="0" xfId="0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wrapText="1"/>
    </xf>
    <xf numFmtId="0" fontId="12" fillId="0" borderId="0" xfId="0" applyFont="1"/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center"/>
    </xf>
    <xf numFmtId="164" fontId="8" fillId="0" borderId="0" xfId="2" applyNumberFormat="1" applyFont="1"/>
    <xf numFmtId="164" fontId="9" fillId="0" borderId="0" xfId="2" applyNumberFormat="1" applyFont="1"/>
    <xf numFmtId="167" fontId="9" fillId="0" borderId="0" xfId="0" applyNumberFormat="1" applyFont="1"/>
    <xf numFmtId="164" fontId="8" fillId="0" borderId="0" xfId="2" applyNumberFormat="1" applyFont="1" applyAlignment="1">
      <alignment wrapText="1"/>
    </xf>
    <xf numFmtId="0" fontId="9" fillId="0" borderId="0" xfId="0" applyFont="1" applyAlignment="1">
      <alignment horizontal="left"/>
    </xf>
    <xf numFmtId="0" fontId="11" fillId="0" borderId="1" xfId="0" applyFont="1" applyBorder="1"/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horizontal="right"/>
    </xf>
    <xf numFmtId="0" fontId="11" fillId="0" borderId="0" xfId="0" applyFont="1" applyFill="1"/>
    <xf numFmtId="0" fontId="13" fillId="0" borderId="0" xfId="0" applyFont="1" applyBorder="1" applyAlignment="1">
      <alignment horizontal="center"/>
    </xf>
    <xf numFmtId="0" fontId="14" fillId="0" borderId="0" xfId="0" applyFont="1"/>
    <xf numFmtId="164" fontId="14" fillId="0" borderId="0" xfId="0" applyNumberFormat="1" applyFont="1"/>
    <xf numFmtId="165" fontId="11" fillId="0" borderId="0" xfId="0" applyNumberFormat="1" applyFont="1"/>
    <xf numFmtId="2" fontId="13" fillId="0" borderId="0" xfId="0" applyNumberFormat="1" applyFont="1" applyBorder="1" applyAlignment="1">
      <alignment horizontal="center"/>
    </xf>
    <xf numFmtId="164" fontId="11" fillId="0" borderId="0" xfId="0" applyNumberFormat="1" applyFont="1"/>
    <xf numFmtId="164" fontId="13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2" fontId="14" fillId="0" borderId="0" xfId="0" applyNumberFormat="1" applyFont="1"/>
    <xf numFmtId="2" fontId="11" fillId="0" borderId="0" xfId="0" applyNumberFormat="1" applyFont="1"/>
    <xf numFmtId="164" fontId="11" fillId="0" borderId="0" xfId="0" applyNumberFormat="1" applyFont="1" applyAlignment="1">
      <alignment horizontal="center"/>
    </xf>
    <xf numFmtId="0" fontId="11" fillId="0" borderId="0" xfId="0" applyFont="1" applyFill="1" applyBorder="1"/>
    <xf numFmtId="0" fontId="11" fillId="0" borderId="1" xfId="0" applyFont="1" applyFill="1" applyBorder="1"/>
    <xf numFmtId="0" fontId="14" fillId="0" borderId="1" xfId="0" applyFont="1" applyBorder="1"/>
    <xf numFmtId="164" fontId="14" fillId="0" borderId="1" xfId="0" applyNumberFormat="1" applyFont="1" applyBorder="1"/>
    <xf numFmtId="164" fontId="11" fillId="0" borderId="1" xfId="0" applyNumberFormat="1" applyFont="1" applyBorder="1"/>
    <xf numFmtId="0" fontId="11" fillId="0" borderId="0" xfId="0" applyFont="1" applyFill="1" applyBorder="1" applyAlignment="1">
      <alignment horizontal="right"/>
    </xf>
    <xf numFmtId="0" fontId="11" fillId="0" borderId="0" xfId="0" applyNumberFormat="1" applyFont="1" applyFill="1"/>
    <xf numFmtId="10" fontId="14" fillId="0" borderId="0" xfId="0" applyNumberFormat="1" applyFont="1"/>
    <xf numFmtId="0" fontId="14" fillId="0" borderId="0" xfId="0" applyFont="1" applyBorder="1"/>
    <xf numFmtId="164" fontId="14" fillId="0" borderId="0" xfId="0" applyNumberFormat="1" applyFont="1" applyBorder="1"/>
    <xf numFmtId="165" fontId="11" fillId="0" borderId="0" xfId="0" applyNumberFormat="1" applyFont="1" applyBorder="1"/>
    <xf numFmtId="164" fontId="11" fillId="0" borderId="0" xfId="0" applyNumberFormat="1" applyFont="1" applyBorder="1"/>
    <xf numFmtId="0" fontId="15" fillId="0" borderId="0" xfId="0" applyFont="1"/>
    <xf numFmtId="2" fontId="11" fillId="0" borderId="0" xfId="0" applyNumberFormat="1" applyFont="1" applyBorder="1"/>
    <xf numFmtId="0" fontId="11" fillId="0" borderId="2" xfId="0" applyFont="1" applyFill="1" applyBorder="1"/>
    <xf numFmtId="164" fontId="11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11" fillId="0" borderId="6" xfId="0" applyFont="1" applyFill="1" applyBorder="1"/>
    <xf numFmtId="164" fontId="11" fillId="0" borderId="6" xfId="0" applyNumberFormat="1" applyFont="1" applyBorder="1"/>
    <xf numFmtId="0" fontId="11" fillId="0" borderId="6" xfId="0" applyFont="1" applyBorder="1"/>
    <xf numFmtId="2" fontId="11" fillId="0" borderId="6" xfId="0" applyNumberFormat="1" applyFont="1" applyBorder="1"/>
    <xf numFmtId="164" fontId="14" fillId="0" borderId="6" xfId="0" applyNumberFormat="1" applyFont="1" applyBorder="1"/>
    <xf numFmtId="0" fontId="11" fillId="0" borderId="6" xfId="0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7" fillId="4" borderId="0" xfId="0" applyFont="1" applyFill="1"/>
    <xf numFmtId="0" fontId="16" fillId="5" borderId="1" xfId="0" applyFont="1" applyFill="1" applyBorder="1" applyAlignment="1">
      <alignment horizontal="center"/>
    </xf>
    <xf numFmtId="2" fontId="16" fillId="5" borderId="1" xfId="0" applyNumberFormat="1" applyFont="1" applyFill="1" applyBorder="1" applyAlignment="1">
      <alignment horizontal="center"/>
    </xf>
    <xf numFmtId="164" fontId="16" fillId="5" borderId="1" xfId="0" applyNumberFormat="1" applyFont="1" applyFill="1" applyBorder="1" applyAlignment="1">
      <alignment horizontal="center"/>
    </xf>
    <xf numFmtId="2" fontId="16" fillId="7" borderId="1" xfId="0" applyNumberFormat="1" applyFont="1" applyFill="1" applyBorder="1" applyAlignment="1">
      <alignment horizontal="center"/>
    </xf>
    <xf numFmtId="164" fontId="16" fillId="7" borderId="1" xfId="0" applyNumberFormat="1" applyFont="1" applyFill="1" applyBorder="1" applyAlignment="1">
      <alignment horizontal="center"/>
    </xf>
    <xf numFmtId="0" fontId="18" fillId="7" borderId="0" xfId="0" applyFont="1" applyFill="1"/>
    <xf numFmtId="0" fontId="17" fillId="7" borderId="0" xfId="0" applyFont="1" applyFill="1"/>
    <xf numFmtId="2" fontId="16" fillId="3" borderId="1" xfId="0" applyNumberFormat="1" applyFont="1" applyFill="1" applyBorder="1" applyAlignment="1">
      <alignment horizontal="center"/>
    </xf>
    <xf numFmtId="2" fontId="9" fillId="0" borderId="0" xfId="0" applyNumberFormat="1" applyFont="1"/>
    <xf numFmtId="164" fontId="9" fillId="0" borderId="0" xfId="2" applyNumberFormat="1" applyFont="1" applyAlignment="1">
      <alignment vertical="top" wrapText="1"/>
    </xf>
    <xf numFmtId="0" fontId="20" fillId="0" borderId="0" xfId="0" applyFont="1"/>
    <xf numFmtId="164" fontId="20" fillId="0" borderId="0" xfId="2" applyNumberFormat="1" applyFont="1"/>
    <xf numFmtId="0" fontId="20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164" fontId="20" fillId="0" borderId="0" xfId="2" applyNumberFormat="1" applyFont="1" applyAlignment="1">
      <alignment vertical="top" wrapText="1"/>
    </xf>
    <xf numFmtId="0" fontId="9" fillId="2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64" fontId="9" fillId="0" borderId="0" xfId="2" applyNumberFormat="1" applyFont="1" applyFill="1"/>
    <xf numFmtId="0" fontId="21" fillId="2" borderId="0" xfId="0" applyFont="1" applyFill="1" applyBorder="1" applyAlignment="1">
      <alignment horizontal="center"/>
    </xf>
    <xf numFmtId="164" fontId="21" fillId="2" borderId="0" xfId="0" applyNumberFormat="1" applyFont="1" applyFill="1" applyBorder="1" applyAlignment="1">
      <alignment horizontal="center"/>
    </xf>
    <xf numFmtId="164" fontId="22" fillId="2" borderId="0" xfId="0" applyNumberFormat="1" applyFont="1" applyFill="1" applyAlignment="1">
      <alignment horizontal="center"/>
    </xf>
    <xf numFmtId="2" fontId="22" fillId="2" borderId="0" xfId="0" applyNumberFormat="1" applyFont="1" applyFill="1"/>
    <xf numFmtId="0" fontId="21" fillId="0" borderId="0" xfId="0" applyFont="1"/>
    <xf numFmtId="10" fontId="22" fillId="0" borderId="0" xfId="0" applyNumberFormat="1" applyFont="1"/>
    <xf numFmtId="0" fontId="9" fillId="2" borderId="0" xfId="0" applyFont="1" applyFill="1" applyBorder="1"/>
    <xf numFmtId="164" fontId="9" fillId="2" borderId="0" xfId="0" applyNumberFormat="1" applyFont="1" applyFill="1" applyAlignment="1">
      <alignment horizontal="center"/>
    </xf>
    <xf numFmtId="2" fontId="9" fillId="2" borderId="0" xfId="0" applyNumberFormat="1" applyFont="1" applyFill="1"/>
    <xf numFmtId="0" fontId="23" fillId="2" borderId="0" xfId="0" applyFont="1" applyFill="1" applyBorder="1"/>
    <xf numFmtId="164" fontId="23" fillId="2" borderId="0" xfId="0" applyNumberFormat="1" applyFont="1" applyFill="1" applyBorder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2" fontId="22" fillId="0" borderId="0" xfId="0" applyNumberFormat="1" applyFont="1" applyFill="1"/>
    <xf numFmtId="0" fontId="9" fillId="0" borderId="0" xfId="0" applyFont="1" applyFill="1" applyBorder="1"/>
    <xf numFmtId="164" fontId="22" fillId="0" borderId="0" xfId="0" applyNumberFormat="1" applyFont="1" applyAlignment="1">
      <alignment horizontal="center"/>
    </xf>
    <xf numFmtId="2" fontId="22" fillId="0" borderId="0" xfId="0" applyNumberFormat="1" applyFont="1"/>
    <xf numFmtId="164" fontId="9" fillId="0" borderId="0" xfId="0" applyNumberFormat="1" applyFont="1" applyAlignment="1">
      <alignment horizontal="center"/>
    </xf>
    <xf numFmtId="0" fontId="22" fillId="0" borderId="0" xfId="0" applyFont="1"/>
    <xf numFmtId="0" fontId="20" fillId="2" borderId="1" xfId="0" applyFont="1" applyFill="1" applyBorder="1"/>
    <xf numFmtId="0" fontId="20" fillId="0" borderId="1" xfId="0" applyFont="1" applyBorder="1"/>
    <xf numFmtId="0" fontId="19" fillId="2" borderId="1" xfId="0" applyFont="1" applyFill="1" applyBorder="1" applyAlignment="1">
      <alignment horizontal="center" vertical="top" wrapText="1"/>
    </xf>
    <xf numFmtId="164" fontId="19" fillId="2" borderId="1" xfId="0" applyNumberFormat="1" applyFont="1" applyFill="1" applyBorder="1" applyAlignment="1">
      <alignment horizontal="center" vertical="top" wrapText="1"/>
    </xf>
    <xf numFmtId="2" fontId="19" fillId="2" borderId="1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7" fillId="0" borderId="0" xfId="0" applyFont="1" applyFill="1"/>
    <xf numFmtId="0" fontId="19" fillId="0" borderId="1" xfId="0" applyFont="1" applyFill="1" applyBorder="1"/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Fill="1" applyAlignment="1"/>
    <xf numFmtId="0" fontId="19" fillId="0" borderId="0" xfId="0" applyFont="1" applyFill="1" applyBorder="1" applyAlignment="1"/>
    <xf numFmtId="0" fontId="19" fillId="0" borderId="4" xfId="0" applyFont="1" applyFill="1" applyBorder="1"/>
    <xf numFmtId="0" fontId="19" fillId="0" borderId="1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164" fontId="19" fillId="0" borderId="0" xfId="0" applyNumberFormat="1" applyFont="1" applyFill="1"/>
    <xf numFmtId="164" fontId="19" fillId="0" borderId="0" xfId="0" applyNumberFormat="1" applyFont="1" applyFill="1" applyBorder="1"/>
    <xf numFmtId="164" fontId="19" fillId="0" borderId="1" xfId="0" applyNumberFormat="1" applyFont="1" applyFill="1" applyBorder="1"/>
    <xf numFmtId="0" fontId="19" fillId="0" borderId="5" xfId="0" applyFont="1" applyFill="1" applyBorder="1"/>
    <xf numFmtId="0" fontId="21" fillId="0" borderId="1" xfId="0" applyFont="1" applyBorder="1" applyAlignment="1">
      <alignment horizontal="center"/>
    </xf>
    <xf numFmtId="0" fontId="9" fillId="0" borderId="0" xfId="0" applyFont="1" applyBorder="1"/>
    <xf numFmtId="0" fontId="21" fillId="0" borderId="0" xfId="0" applyFont="1" applyBorder="1" applyAlignment="1">
      <alignment horizontal="center"/>
    </xf>
    <xf numFmtId="164" fontId="22" fillId="0" borderId="0" xfId="0" applyNumberFormat="1" applyFont="1"/>
    <xf numFmtId="0" fontId="9" fillId="0" borderId="0" xfId="0" applyFont="1" applyFill="1" applyBorder="1" applyAlignment="1">
      <alignment horizontal="right"/>
    </xf>
    <xf numFmtId="0" fontId="9" fillId="0" borderId="1" xfId="0" applyFont="1" applyFill="1" applyBorder="1"/>
    <xf numFmtId="0" fontId="24" fillId="0" borderId="0" xfId="0" applyFont="1" applyFill="1" applyBorder="1"/>
    <xf numFmtId="0" fontId="24" fillId="0" borderId="0" xfId="0" applyFont="1"/>
    <xf numFmtId="0" fontId="24" fillId="0" borderId="0" xfId="0" applyFont="1" applyFill="1"/>
    <xf numFmtId="0" fontId="9" fillId="0" borderId="0" xfId="0" applyNumberFormat="1" applyFont="1" applyFill="1" applyBorder="1"/>
    <xf numFmtId="0" fontId="9" fillId="0" borderId="0" xfId="0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NumberFormat="1" applyFont="1" applyFill="1"/>
    <xf numFmtId="165" fontId="22" fillId="0" borderId="0" xfId="0" applyNumberFormat="1" applyFont="1"/>
    <xf numFmtId="0" fontId="22" fillId="0" borderId="0" xfId="0" applyFont="1" applyBorder="1"/>
    <xf numFmtId="0" fontId="9" fillId="0" borderId="1" xfId="0" applyFont="1" applyBorder="1"/>
    <xf numFmtId="0" fontId="9" fillId="0" borderId="0" xfId="0" applyFont="1" applyFill="1" applyBorder="1" applyAlignment="1">
      <alignment horizontal="left"/>
    </xf>
    <xf numFmtId="1" fontId="22" fillId="0" borderId="0" xfId="0" applyNumberFormat="1" applyFont="1"/>
    <xf numFmtId="0" fontId="9" fillId="0" borderId="1" xfId="1" applyFont="1" applyBorder="1"/>
    <xf numFmtId="0" fontId="9" fillId="0" borderId="2" xfId="1" applyFont="1" applyBorder="1"/>
    <xf numFmtId="0" fontId="9" fillId="0" borderId="2" xfId="1" applyFont="1" applyBorder="1" applyAlignment="1">
      <alignment horizontal="center"/>
    </xf>
    <xf numFmtId="10" fontId="9" fillId="0" borderId="1" xfId="1" applyNumberFormat="1" applyFont="1" applyBorder="1"/>
    <xf numFmtId="0" fontId="9" fillId="0" borderId="0" xfId="1" applyFont="1"/>
    <xf numFmtId="3" fontId="9" fillId="0" borderId="0" xfId="1" applyNumberFormat="1" applyFont="1"/>
    <xf numFmtId="2" fontId="9" fillId="0" borderId="0" xfId="1" applyNumberFormat="1" applyFont="1"/>
    <xf numFmtId="2" fontId="9" fillId="0" borderId="1" xfId="1" applyNumberFormat="1" applyFont="1" applyBorder="1"/>
    <xf numFmtId="0" fontId="9" fillId="0" borderId="3" xfId="1" applyFont="1" applyBorder="1"/>
    <xf numFmtId="10" fontId="9" fillId="0" borderId="3" xfId="1" applyNumberFormat="1" applyFont="1" applyBorder="1"/>
    <xf numFmtId="0" fontId="9" fillId="0" borderId="0" xfId="1" applyFont="1" applyBorder="1"/>
    <xf numFmtId="2" fontId="9" fillId="0" borderId="0" xfId="1" applyNumberFormat="1" applyFont="1" applyBorder="1"/>
    <xf numFmtId="0" fontId="8" fillId="0" borderId="0" xfId="0" applyFont="1" applyFill="1" applyAlignment="1">
      <alignment wrapText="1"/>
    </xf>
    <xf numFmtId="164" fontId="8" fillId="0" borderId="0" xfId="2" applyNumberFormat="1" applyFont="1" applyFill="1" applyAlignment="1">
      <alignment wrapText="1"/>
    </xf>
    <xf numFmtId="167" fontId="9" fillId="0" borderId="0" xfId="0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165" fontId="9" fillId="0" borderId="0" xfId="0" applyNumberFormat="1" applyFont="1" applyFill="1"/>
    <xf numFmtId="164" fontId="8" fillId="0" borderId="0" xfId="2" applyNumberFormat="1" applyFont="1" applyFill="1"/>
    <xf numFmtId="2" fontId="16" fillId="0" borderId="1" xfId="0" applyNumberFormat="1" applyFont="1" applyFill="1" applyBorder="1" applyAlignment="1">
      <alignment horizontal="center"/>
    </xf>
    <xf numFmtId="0" fontId="14" fillId="0" borderId="0" xfId="0" applyFont="1" applyFill="1"/>
    <xf numFmtId="164" fontId="14" fillId="0" borderId="0" xfId="0" applyNumberFormat="1" applyFont="1" applyFill="1"/>
    <xf numFmtId="165" fontId="11" fillId="0" borderId="0" xfId="0" applyNumberFormat="1" applyFont="1" applyFill="1"/>
    <xf numFmtId="2" fontId="13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/>
    <xf numFmtId="164" fontId="13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/>
    <xf numFmtId="2" fontId="11" fillId="0" borderId="0" xfId="0" applyNumberFormat="1" applyFont="1" applyFill="1"/>
    <xf numFmtId="0" fontId="14" fillId="0" borderId="1" xfId="0" applyFont="1" applyFill="1" applyBorder="1"/>
    <xf numFmtId="164" fontId="14" fillId="0" borderId="1" xfId="0" applyNumberFormat="1" applyFont="1" applyFill="1" applyBorder="1"/>
    <xf numFmtId="164" fontId="11" fillId="0" borderId="1" xfId="0" applyNumberFormat="1" applyFont="1" applyFill="1" applyBorder="1"/>
    <xf numFmtId="0" fontId="12" fillId="0" borderId="0" xfId="0" applyFont="1" applyFill="1"/>
    <xf numFmtId="0" fontId="14" fillId="0" borderId="0" xfId="0" applyFont="1" applyFill="1" applyBorder="1"/>
    <xf numFmtId="164" fontId="14" fillId="0" borderId="0" xfId="0" applyNumberFormat="1" applyFont="1" applyFill="1" applyBorder="1"/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10" fontId="14" fillId="0" borderId="0" xfId="0" applyNumberFormat="1" applyFont="1" applyFill="1"/>
    <xf numFmtId="0" fontId="14" fillId="0" borderId="2" xfId="0" applyFont="1" applyFill="1" applyBorder="1"/>
    <xf numFmtId="164" fontId="11" fillId="0" borderId="2" xfId="0" applyNumberFormat="1" applyFont="1" applyFill="1" applyBorder="1"/>
    <xf numFmtId="0" fontId="14" fillId="0" borderId="6" xfId="0" applyFont="1" applyFill="1" applyBorder="1"/>
    <xf numFmtId="164" fontId="11" fillId="0" borderId="6" xfId="0" applyNumberFormat="1" applyFont="1" applyFill="1" applyBorder="1"/>
    <xf numFmtId="0" fontId="16" fillId="0" borderId="1" xfId="0" applyFont="1" applyFill="1" applyBorder="1"/>
    <xf numFmtId="0" fontId="16" fillId="0" borderId="1" xfId="0" applyFont="1" applyFill="1" applyBorder="1" applyAlignment="1">
      <alignment horizontal="center"/>
    </xf>
    <xf numFmtId="0" fontId="16" fillId="5" borderId="1" xfId="0" applyFont="1" applyFill="1" applyBorder="1"/>
    <xf numFmtId="0" fontId="11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20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/>
    </xf>
    <xf numFmtId="2" fontId="20" fillId="2" borderId="1" xfId="0" applyNumberFormat="1" applyFont="1" applyFill="1" applyBorder="1" applyAlignment="1">
      <alignment horizontal="center"/>
    </xf>
    <xf numFmtId="2" fontId="16" fillId="5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1" applyFont="1" applyBorder="1" applyAlignment="1">
      <alignment horizontal="center"/>
    </xf>
  </cellXfs>
  <cellStyles count="5">
    <cellStyle name="Normal" xfId="0" builtinId="0"/>
    <cellStyle name="Normal 2" xfId="1"/>
    <cellStyle name="Normal 2 2" xfId="3"/>
    <cellStyle name="Procent" xfId="2" builtinId="5"/>
    <cellStyle name="Tusent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2"/>
  <sheetViews>
    <sheetView tabSelected="1" zoomScale="110" zoomScaleNormal="110" workbookViewId="0">
      <selection activeCell="B21" sqref="B21"/>
    </sheetView>
  </sheetViews>
  <sheetFormatPr defaultColWidth="8.8984375" defaultRowHeight="12" x14ac:dyDescent="0.25"/>
  <cols>
    <col min="1" max="1" width="56.09765625" style="33" customWidth="1"/>
    <col min="2" max="2" width="74.8984375" style="37" customWidth="1"/>
    <col min="3" max="16384" width="8.8984375" style="33"/>
  </cols>
  <sheetData>
    <row r="3" spans="1:4" s="32" customFormat="1" x14ac:dyDescent="0.25">
      <c r="A3" s="33"/>
      <c r="B3" s="37"/>
      <c r="C3" s="33"/>
      <c r="D3" s="33"/>
    </row>
    <row r="4" spans="1:4" x14ac:dyDescent="0.25">
      <c r="A4" s="32" t="s">
        <v>411</v>
      </c>
      <c r="B4" s="38" t="s">
        <v>412</v>
      </c>
      <c r="C4" s="32"/>
      <c r="D4" s="32"/>
    </row>
    <row r="5" spans="1:4" ht="24" x14ac:dyDescent="0.25">
      <c r="A5" s="33" t="s">
        <v>408</v>
      </c>
      <c r="B5" s="37" t="s">
        <v>392</v>
      </c>
    </row>
    <row r="6" spans="1:4" ht="24" x14ac:dyDescent="0.25">
      <c r="A6" s="33" t="s">
        <v>409</v>
      </c>
      <c r="B6" s="37" t="s">
        <v>393</v>
      </c>
    </row>
    <row r="7" spans="1:4" ht="24" x14ac:dyDescent="0.25">
      <c r="A7" s="33" t="s">
        <v>401</v>
      </c>
      <c r="B7" s="37" t="s">
        <v>394</v>
      </c>
    </row>
    <row r="8" spans="1:4" ht="24" x14ac:dyDescent="0.25">
      <c r="A8" s="33" t="s">
        <v>402</v>
      </c>
      <c r="B8" s="37" t="s">
        <v>395</v>
      </c>
    </row>
    <row r="9" spans="1:4" ht="21.75" customHeight="1" x14ac:dyDescent="0.25">
      <c r="A9" s="33" t="s">
        <v>403</v>
      </c>
      <c r="B9" s="37" t="s">
        <v>396</v>
      </c>
    </row>
    <row r="10" spans="1:4" ht="24" x14ac:dyDescent="0.25">
      <c r="A10" s="33" t="s">
        <v>404</v>
      </c>
      <c r="B10" s="37" t="s">
        <v>414</v>
      </c>
    </row>
    <row r="11" spans="1:4" ht="24" x14ac:dyDescent="0.25">
      <c r="A11" s="33" t="s">
        <v>405</v>
      </c>
      <c r="B11" s="37" t="s">
        <v>397</v>
      </c>
    </row>
    <row r="12" spans="1:4" x14ac:dyDescent="0.25">
      <c r="A12" s="33" t="s">
        <v>410</v>
      </c>
      <c r="B12" s="37" t="s">
        <v>413</v>
      </c>
    </row>
    <row r="13" spans="1:4" x14ac:dyDescent="0.25">
      <c r="A13" s="33" t="s">
        <v>425</v>
      </c>
      <c r="B13" s="37" t="s">
        <v>398</v>
      </c>
    </row>
    <row r="14" spans="1:4" x14ac:dyDescent="0.25">
      <c r="A14" s="33" t="s">
        <v>426</v>
      </c>
      <c r="B14" s="37" t="s">
        <v>399</v>
      </c>
    </row>
    <row r="17" spans="1:2" s="32" customFormat="1" ht="11.4" x14ac:dyDescent="0.2">
      <c r="B17" s="38"/>
    </row>
    <row r="18" spans="1:2" x14ac:dyDescent="0.25">
      <c r="A18" s="33" t="s">
        <v>400</v>
      </c>
    </row>
    <row r="21" spans="1:2" x14ac:dyDescent="0.25">
      <c r="A21" s="209"/>
    </row>
    <row r="22" spans="1:2" x14ac:dyDescent="0.25">
      <c r="A22" s="209"/>
    </row>
  </sheetData>
  <mergeCells count="1">
    <mergeCell ref="A21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2"/>
  <sheetViews>
    <sheetView workbookViewId="0">
      <selection activeCell="R13" sqref="R13"/>
    </sheetView>
  </sheetViews>
  <sheetFormatPr defaultColWidth="9" defaultRowHeight="13.2" x14ac:dyDescent="0.25"/>
  <cols>
    <col min="1" max="1" width="9" style="29"/>
    <col min="2" max="2" width="20.09765625" style="31" customWidth="1"/>
    <col min="3" max="3" width="11.8984375" style="107" customWidth="1"/>
    <col min="4" max="4" width="12.3984375" style="107" customWidth="1"/>
    <col min="5" max="5" width="16.19921875" style="107" customWidth="1"/>
    <col min="6" max="6" width="11.19921875" style="108" customWidth="1"/>
    <col min="7" max="7" width="9.09765625" style="107" bestFit="1" customWidth="1"/>
    <col min="8" max="8" width="15" style="108" customWidth="1"/>
    <col min="9" max="10" width="14.5" style="108" customWidth="1"/>
    <col min="11" max="11" width="11.09765625" style="31" customWidth="1"/>
    <col min="12" max="12" width="14.19921875" style="31" customWidth="1"/>
    <col min="13" max="13" width="14.59765625" style="31" customWidth="1"/>
    <col min="14" max="14" width="11.59765625" style="41" customWidth="1"/>
    <col min="15" max="15" width="9.5" style="31" bestFit="1" customWidth="1"/>
    <col min="16" max="16" width="14.3984375" style="41" customWidth="1"/>
    <col min="17" max="17" width="13.3984375" style="41" customWidth="1"/>
    <col min="18" max="18" width="13.3984375" style="108" customWidth="1"/>
    <col min="19" max="19" width="14.09765625" style="107" customWidth="1"/>
    <col min="20" max="20" width="15" style="107" bestFit="1" customWidth="1"/>
    <col min="21" max="21" width="15.8984375" style="107" bestFit="1" customWidth="1"/>
    <col min="22" max="22" width="11.5" style="107" customWidth="1"/>
    <col min="23" max="16384" width="9" style="31"/>
  </cols>
  <sheetData>
    <row r="1" spans="1:22" s="107" customFormat="1" x14ac:dyDescent="0.25">
      <c r="A1" s="181"/>
      <c r="C1" s="210" t="s">
        <v>255</v>
      </c>
      <c r="D1" s="210"/>
      <c r="E1" s="210"/>
      <c r="F1" s="210"/>
      <c r="G1" s="210"/>
      <c r="H1" s="210"/>
      <c r="I1" s="210"/>
      <c r="J1" s="180"/>
      <c r="K1" s="210" t="s">
        <v>427</v>
      </c>
      <c r="L1" s="210"/>
      <c r="M1" s="210"/>
      <c r="N1" s="210"/>
      <c r="O1" s="210"/>
      <c r="P1" s="210"/>
      <c r="Q1" s="210"/>
      <c r="R1" s="108"/>
      <c r="S1" s="210" t="s">
        <v>254</v>
      </c>
      <c r="T1" s="210"/>
      <c r="U1" s="210"/>
      <c r="V1" s="210"/>
    </row>
    <row r="2" spans="1:22" s="36" customFormat="1" ht="66" x14ac:dyDescent="0.25">
      <c r="A2" s="36" t="s">
        <v>27</v>
      </c>
      <c r="B2" s="36" t="s">
        <v>28</v>
      </c>
      <c r="C2" s="177" t="s">
        <v>247</v>
      </c>
      <c r="D2" s="177" t="s">
        <v>249</v>
      </c>
      <c r="E2" s="177" t="s">
        <v>248</v>
      </c>
      <c r="F2" s="178" t="s">
        <v>253</v>
      </c>
      <c r="G2" s="177" t="s">
        <v>146</v>
      </c>
      <c r="H2" s="178" t="s">
        <v>244</v>
      </c>
      <c r="I2" s="178" t="s">
        <v>245</v>
      </c>
      <c r="J2" s="178"/>
      <c r="K2" s="36" t="s">
        <v>250</v>
      </c>
      <c r="L2" s="36" t="s">
        <v>249</v>
      </c>
      <c r="M2" s="36" t="s">
        <v>248</v>
      </c>
      <c r="N2" s="43" t="s">
        <v>253</v>
      </c>
      <c r="O2" s="36" t="s">
        <v>146</v>
      </c>
      <c r="P2" s="43" t="s">
        <v>244</v>
      </c>
      <c r="Q2" s="43" t="s">
        <v>245</v>
      </c>
      <c r="R2" s="178"/>
      <c r="S2" s="177" t="s">
        <v>252</v>
      </c>
      <c r="T2" s="177" t="s">
        <v>244</v>
      </c>
      <c r="U2" s="177" t="s">
        <v>245</v>
      </c>
      <c r="V2" s="177" t="s">
        <v>251</v>
      </c>
    </row>
    <row r="3" spans="1:22" x14ac:dyDescent="0.25">
      <c r="A3" s="29" t="s">
        <v>1</v>
      </c>
      <c r="B3" s="31" t="s">
        <v>4</v>
      </c>
      <c r="C3" s="107">
        <v>32735</v>
      </c>
      <c r="D3" s="107">
        <v>28741</v>
      </c>
      <c r="E3" s="107">
        <v>3994</v>
      </c>
      <c r="F3" s="108">
        <v>0.87798991904689172</v>
      </c>
      <c r="G3" s="179">
        <v>1.8089911813518535E-3</v>
      </c>
      <c r="H3" s="108">
        <v>0.87444436148309157</v>
      </c>
      <c r="I3" s="108">
        <v>0.88153547661069187</v>
      </c>
      <c r="K3" s="31">
        <v>33110</v>
      </c>
      <c r="L3" s="31">
        <v>28715</v>
      </c>
      <c r="M3" s="31">
        <v>4395</v>
      </c>
      <c r="N3" s="41">
        <v>0.86726064633041378</v>
      </c>
      <c r="O3" s="42">
        <v>1.8646403541072224E-3</v>
      </c>
      <c r="P3" s="41">
        <v>0.8636060183922436</v>
      </c>
      <c r="Q3" s="41">
        <v>0.87091527426858395</v>
      </c>
      <c r="S3" s="182">
        <v>-1.0729272716477944E-2</v>
      </c>
      <c r="T3" s="182">
        <v>-1.5821250394236038E-2</v>
      </c>
      <c r="U3" s="182">
        <v>-5.6372950387198507E-3</v>
      </c>
      <c r="V3" s="107" t="s">
        <v>149</v>
      </c>
    </row>
    <row r="4" spans="1:22" x14ac:dyDescent="0.25">
      <c r="B4" s="31" t="s">
        <v>5</v>
      </c>
      <c r="C4" s="107">
        <v>63497</v>
      </c>
      <c r="D4" s="107">
        <v>53141</v>
      </c>
      <c r="E4" s="107">
        <v>10356</v>
      </c>
      <c r="F4" s="108">
        <v>0.8369056805833347</v>
      </c>
      <c r="G4" s="179">
        <v>1.4661590038345957E-3</v>
      </c>
      <c r="H4" s="108">
        <v>0.83403206174020972</v>
      </c>
      <c r="I4" s="108">
        <v>0.83977929942645968</v>
      </c>
      <c r="K4" s="31">
        <v>60682</v>
      </c>
      <c r="L4" s="31">
        <v>51165</v>
      </c>
      <c r="M4" s="31">
        <v>9517</v>
      </c>
      <c r="N4" s="41">
        <v>0.84316601298572891</v>
      </c>
      <c r="O4" s="42">
        <v>1.47620507719547E-3</v>
      </c>
      <c r="P4" s="41">
        <v>0.8402727042006306</v>
      </c>
      <c r="Q4" s="41">
        <v>0.84605932177082721</v>
      </c>
      <c r="S4" s="182">
        <v>6.2603324023942086E-3</v>
      </c>
      <c r="T4" s="182">
        <v>2.1824000686023861E-3</v>
      </c>
      <c r="U4" s="182">
        <v>1.0338264736186032E-2</v>
      </c>
      <c r="V4" s="107" t="s">
        <v>149</v>
      </c>
    </row>
    <row r="5" spans="1:22" x14ac:dyDescent="0.25">
      <c r="B5" s="31" t="s">
        <v>6</v>
      </c>
      <c r="C5" s="107">
        <v>13577</v>
      </c>
      <c r="D5" s="107">
        <v>11002</v>
      </c>
      <c r="E5" s="107">
        <v>2575</v>
      </c>
      <c r="F5" s="108">
        <v>0.81034101789791557</v>
      </c>
      <c r="G5" s="179">
        <v>3.3644858799030935E-3</v>
      </c>
      <c r="H5" s="108">
        <v>0.8037467467468119</v>
      </c>
      <c r="I5" s="108">
        <v>0.81693528904901924</v>
      </c>
      <c r="K5" s="31">
        <v>13832</v>
      </c>
      <c r="L5" s="31">
        <v>11368</v>
      </c>
      <c r="M5" s="31">
        <v>2464</v>
      </c>
      <c r="N5" s="41">
        <v>0.82186234817813764</v>
      </c>
      <c r="O5" s="42">
        <v>3.2533809084619608E-3</v>
      </c>
      <c r="P5" s="41">
        <v>0.81548583876956204</v>
      </c>
      <c r="Q5" s="41">
        <v>0.82823885758671323</v>
      </c>
      <c r="S5" s="182">
        <v>1.1521330280222064E-2</v>
      </c>
      <c r="T5" s="182">
        <v>2.3481423567624712E-3</v>
      </c>
      <c r="U5" s="182">
        <v>2.0694518203681657E-2</v>
      </c>
      <c r="V5" s="107" t="s">
        <v>149</v>
      </c>
    </row>
    <row r="6" spans="1:22" x14ac:dyDescent="0.25">
      <c r="B6" s="31" t="s">
        <v>25</v>
      </c>
      <c r="C6" s="107">
        <v>62516</v>
      </c>
      <c r="D6" s="107">
        <v>52158</v>
      </c>
      <c r="E6" s="107">
        <v>10358</v>
      </c>
      <c r="F6" s="108">
        <v>0.83431441550962948</v>
      </c>
      <c r="G6" s="179">
        <v>1.487002314824324E-3</v>
      </c>
      <c r="H6" s="108">
        <v>0.8313999445276461</v>
      </c>
      <c r="I6" s="108">
        <v>0.83722888649161287</v>
      </c>
      <c r="K6" s="31">
        <v>60775</v>
      </c>
      <c r="L6" s="31">
        <v>50837</v>
      </c>
      <c r="M6" s="31">
        <v>9938</v>
      </c>
      <c r="N6" s="41">
        <v>0.83647881530234469</v>
      </c>
      <c r="O6" s="42">
        <v>1.5002098131211912E-3</v>
      </c>
      <c r="P6" s="41">
        <v>0.83353845809937355</v>
      </c>
      <c r="Q6" s="41">
        <v>0.83941917250531584</v>
      </c>
      <c r="S6" s="182">
        <v>2.1643997927152103E-3</v>
      </c>
      <c r="T6" s="182">
        <v>-1.9757054596270382E-3</v>
      </c>
      <c r="U6" s="182">
        <v>6.3045050450574588E-3</v>
      </c>
    </row>
    <row r="7" spans="1:22" x14ac:dyDescent="0.25">
      <c r="B7" s="31" t="s">
        <v>7</v>
      </c>
      <c r="C7" s="107">
        <v>64814</v>
      </c>
      <c r="D7" s="107">
        <v>55339</v>
      </c>
      <c r="E7" s="107">
        <v>9475</v>
      </c>
      <c r="F7" s="108">
        <v>0.85381244792791677</v>
      </c>
      <c r="G7" s="179">
        <v>1.3877205693548003E-3</v>
      </c>
      <c r="H7" s="108">
        <v>0.85109256559137592</v>
      </c>
      <c r="I7" s="108">
        <v>0.85653233026445763</v>
      </c>
      <c r="K7" s="31">
        <v>65874</v>
      </c>
      <c r="L7" s="31">
        <v>57119</v>
      </c>
      <c r="M7" s="31">
        <v>8755</v>
      </c>
      <c r="N7" s="41">
        <v>0.86709475665664759</v>
      </c>
      <c r="O7" s="42">
        <v>1.322657258998185E-3</v>
      </c>
      <c r="P7" s="41">
        <v>0.86450239606512069</v>
      </c>
      <c r="Q7" s="41">
        <v>0.86968711724817449</v>
      </c>
      <c r="S7" s="182">
        <v>1.3282308728730818E-2</v>
      </c>
      <c r="T7" s="182">
        <v>9.5248345475837451E-3</v>
      </c>
      <c r="U7" s="182">
        <v>1.7039782909877892E-2</v>
      </c>
      <c r="V7" s="107" t="s">
        <v>149</v>
      </c>
    </row>
    <row r="8" spans="1:22" x14ac:dyDescent="0.25">
      <c r="B8" s="31" t="s">
        <v>8</v>
      </c>
      <c r="C8" s="107">
        <v>25501</v>
      </c>
      <c r="D8" s="107">
        <v>21969</v>
      </c>
      <c r="E8" s="107">
        <v>3532</v>
      </c>
      <c r="F8" s="108">
        <v>0.86149562762244614</v>
      </c>
      <c r="G8" s="179">
        <v>2.1631153291339733E-3</v>
      </c>
      <c r="H8" s="108">
        <v>0.85725599948293707</v>
      </c>
      <c r="I8" s="108">
        <v>0.8657352557619552</v>
      </c>
      <c r="K8" s="31">
        <v>26699</v>
      </c>
      <c r="L8" s="31">
        <v>22963</v>
      </c>
      <c r="M8" s="31">
        <v>3736</v>
      </c>
      <c r="N8" s="41">
        <v>0.8600696655305442</v>
      </c>
      <c r="O8" s="42">
        <v>2.1231234818134708E-3</v>
      </c>
      <c r="P8" s="41">
        <v>0.8559084199714585</v>
      </c>
      <c r="Q8" s="41">
        <v>0.86423091108962991</v>
      </c>
      <c r="S8" s="182">
        <v>-1.4259620919019333E-3</v>
      </c>
      <c r="T8" s="182">
        <v>-7.3666445728342751E-3</v>
      </c>
      <c r="U8" s="182">
        <v>4.5147203890304084E-3</v>
      </c>
    </row>
    <row r="9" spans="1:22" x14ac:dyDescent="0.25">
      <c r="B9" s="31" t="s">
        <v>9</v>
      </c>
      <c r="C9" s="107">
        <v>51321</v>
      </c>
      <c r="D9" s="107">
        <v>43380</v>
      </c>
      <c r="E9" s="107">
        <v>7941</v>
      </c>
      <c r="F9" s="108">
        <v>0.84526801893961534</v>
      </c>
      <c r="G9" s="179">
        <v>1.5963926026940588E-3</v>
      </c>
      <c r="H9" s="108">
        <v>0.84213914693314884</v>
      </c>
      <c r="I9" s="108">
        <v>0.84839689094608184</v>
      </c>
      <c r="K9" s="31">
        <v>50630</v>
      </c>
      <c r="L9" s="31">
        <v>42708</v>
      </c>
      <c r="M9" s="31">
        <v>7922</v>
      </c>
      <c r="N9" s="41">
        <v>0.84353150306142599</v>
      </c>
      <c r="O9" s="42">
        <v>1.6145821431030158E-3</v>
      </c>
      <c r="P9" s="41">
        <v>0.84036698021086254</v>
      </c>
      <c r="Q9" s="41">
        <v>0.84669602591198945</v>
      </c>
      <c r="S9" s="182">
        <v>-1.7365158781893486E-3</v>
      </c>
      <c r="T9" s="182">
        <v>-6.1867712340755278E-3</v>
      </c>
      <c r="U9" s="182">
        <v>2.7137394776968306E-3</v>
      </c>
    </row>
    <row r="10" spans="1:22" x14ac:dyDescent="0.25">
      <c r="B10" s="31" t="s">
        <v>10</v>
      </c>
      <c r="C10" s="107">
        <v>265192</v>
      </c>
      <c r="D10" s="107">
        <v>218281</v>
      </c>
      <c r="E10" s="107">
        <v>46911</v>
      </c>
      <c r="F10" s="108">
        <v>0.82310552354520494</v>
      </c>
      <c r="G10" s="179">
        <v>7.4097692696431126E-4</v>
      </c>
      <c r="H10" s="108">
        <v>0.8216532354549797</v>
      </c>
      <c r="I10" s="108">
        <v>0.82455781163543018</v>
      </c>
      <c r="K10" s="31">
        <v>271723</v>
      </c>
      <c r="L10" s="31">
        <v>222339</v>
      </c>
      <c r="M10" s="31">
        <v>49384</v>
      </c>
      <c r="N10" s="41">
        <v>0.81825609168160218</v>
      </c>
      <c r="O10" s="42">
        <v>7.3979493693788004E-4</v>
      </c>
      <c r="P10" s="41">
        <v>0.8168061202492588</v>
      </c>
      <c r="Q10" s="41">
        <v>0.81970606311394556</v>
      </c>
      <c r="S10" s="182">
        <v>-4.84943186360276E-3</v>
      </c>
      <c r="T10" s="182">
        <v>-6.9016776170678813E-3</v>
      </c>
      <c r="U10" s="182">
        <v>-2.7971861101376391E-3</v>
      </c>
      <c r="V10" s="107" t="s">
        <v>149</v>
      </c>
    </row>
    <row r="11" spans="1:22" x14ac:dyDescent="0.25">
      <c r="B11" s="31" t="s">
        <v>13</v>
      </c>
      <c r="C11" s="107">
        <v>69833</v>
      </c>
      <c r="D11" s="107">
        <v>59408</v>
      </c>
      <c r="E11" s="107">
        <v>10425</v>
      </c>
      <c r="F11" s="108">
        <v>0.85071527787722134</v>
      </c>
      <c r="G11" s="179">
        <v>1.3485574369851926E-3</v>
      </c>
      <c r="H11" s="108">
        <v>0.84807215386964674</v>
      </c>
      <c r="I11" s="108">
        <v>0.85335840188479595</v>
      </c>
      <c r="K11" s="31">
        <v>70915</v>
      </c>
      <c r="L11" s="31">
        <v>60218</v>
      </c>
      <c r="M11" s="31">
        <v>10697</v>
      </c>
      <c r="N11" s="41">
        <v>0.84915744200803778</v>
      </c>
      <c r="O11" s="42">
        <v>1.3439620350958366E-3</v>
      </c>
      <c r="P11" s="41">
        <v>0.84652332482266079</v>
      </c>
      <c r="Q11" s="41">
        <v>0.85179155919341476</v>
      </c>
      <c r="S11" s="182">
        <v>-1.5578358691835659E-3</v>
      </c>
      <c r="T11" s="182">
        <v>-5.2894829074587486E-3</v>
      </c>
      <c r="U11" s="182">
        <v>2.1738111690916165E-3</v>
      </c>
    </row>
    <row r="12" spans="1:22" x14ac:dyDescent="0.25">
      <c r="B12" s="31" t="s">
        <v>14</v>
      </c>
      <c r="C12" s="107">
        <v>21489</v>
      </c>
      <c r="D12" s="107">
        <v>18311</v>
      </c>
      <c r="E12" s="107">
        <v>3178</v>
      </c>
      <c r="F12" s="108">
        <v>0.85211038205593559</v>
      </c>
      <c r="G12" s="179">
        <v>2.4216349111320797E-3</v>
      </c>
      <c r="H12" s="108">
        <v>0.84736406484641191</v>
      </c>
      <c r="I12" s="108">
        <v>0.85685669926545927</v>
      </c>
      <c r="K12" s="31">
        <v>19488</v>
      </c>
      <c r="L12" s="31">
        <v>17148</v>
      </c>
      <c r="M12" s="31">
        <v>2340</v>
      </c>
      <c r="N12" s="41">
        <v>0.87992610837438423</v>
      </c>
      <c r="O12" s="42">
        <v>2.328433074777534E-3</v>
      </c>
      <c r="P12" s="41">
        <v>0.87536246340740842</v>
      </c>
      <c r="Q12" s="41">
        <v>0.88448975334136004</v>
      </c>
      <c r="S12" s="182">
        <v>2.7815726318448641E-2</v>
      </c>
      <c r="T12" s="182">
        <v>2.1231200840037618E-2</v>
      </c>
      <c r="U12" s="182">
        <v>3.4400251796859668E-2</v>
      </c>
      <c r="V12" s="107" t="s">
        <v>149</v>
      </c>
    </row>
    <row r="13" spans="1:22" x14ac:dyDescent="0.25">
      <c r="B13" s="31" t="s">
        <v>15</v>
      </c>
      <c r="C13" s="107">
        <v>250778</v>
      </c>
      <c r="D13" s="107">
        <v>208207</v>
      </c>
      <c r="E13" s="107">
        <v>42571</v>
      </c>
      <c r="F13" s="108">
        <v>0.83024427980125848</v>
      </c>
      <c r="G13" s="179">
        <v>7.4967052781374846E-4</v>
      </c>
      <c r="H13" s="108">
        <v>0.82877495256647238</v>
      </c>
      <c r="I13" s="108">
        <v>0.83171360703604458</v>
      </c>
      <c r="K13" s="31">
        <v>257968</v>
      </c>
      <c r="L13" s="31">
        <v>215616</v>
      </c>
      <c r="M13" s="31">
        <v>42352</v>
      </c>
      <c r="N13" s="41">
        <v>0.8358245983998015</v>
      </c>
      <c r="O13" s="42">
        <v>7.2933776105780807E-4</v>
      </c>
      <c r="P13" s="41">
        <v>0.83439512265556315</v>
      </c>
      <c r="Q13" s="41">
        <v>0.83725407414403985</v>
      </c>
      <c r="S13" s="182">
        <v>5.5803185985430215E-3</v>
      </c>
      <c r="T13" s="182">
        <v>3.5303239966318289E-3</v>
      </c>
      <c r="U13" s="182">
        <v>7.6303132004542137E-3</v>
      </c>
      <c r="V13" s="107" t="s">
        <v>149</v>
      </c>
    </row>
    <row r="14" spans="1:22" x14ac:dyDescent="0.25">
      <c r="B14" s="31" t="s">
        <v>16</v>
      </c>
      <c r="C14" s="107">
        <v>60219</v>
      </c>
      <c r="D14" s="107">
        <v>51733</v>
      </c>
      <c r="E14" s="107">
        <v>8486</v>
      </c>
      <c r="F14" s="108">
        <v>0.85908102094023486</v>
      </c>
      <c r="G14" s="179">
        <v>1.4178655047488676E-3</v>
      </c>
      <c r="H14" s="108">
        <v>0.85630205561600536</v>
      </c>
      <c r="I14" s="108">
        <v>0.86185998626446436</v>
      </c>
      <c r="K14" s="31">
        <v>59993</v>
      </c>
      <c r="L14" s="31">
        <v>51355</v>
      </c>
      <c r="M14" s="31">
        <v>8638</v>
      </c>
      <c r="N14" s="41">
        <v>0.85601653526244725</v>
      </c>
      <c r="O14" s="42">
        <v>1.4333329906431205E-3</v>
      </c>
      <c r="P14" s="41">
        <v>0.85320725422293364</v>
      </c>
      <c r="Q14" s="41">
        <v>0.85882581630196086</v>
      </c>
      <c r="S14" s="182">
        <v>-3.0644856777876095E-3</v>
      </c>
      <c r="T14" s="182">
        <v>-7.0161033333704234E-3</v>
      </c>
      <c r="U14" s="182">
        <v>8.8713197779520438E-4</v>
      </c>
    </row>
    <row r="15" spans="1:22" x14ac:dyDescent="0.25">
      <c r="B15" s="31" t="s">
        <v>17</v>
      </c>
      <c r="C15" s="107">
        <v>50257</v>
      </c>
      <c r="D15" s="107">
        <v>42857</v>
      </c>
      <c r="E15" s="107">
        <v>7400</v>
      </c>
      <c r="F15" s="108">
        <v>0.85275682989434309</v>
      </c>
      <c r="G15" s="179">
        <v>1.5806361216408494E-3</v>
      </c>
      <c r="H15" s="108">
        <v>0.84965884002326397</v>
      </c>
      <c r="I15" s="108">
        <v>0.85585481976542221</v>
      </c>
      <c r="K15" s="31">
        <v>49076</v>
      </c>
      <c r="L15" s="31">
        <v>42554</v>
      </c>
      <c r="M15" s="31">
        <v>6522</v>
      </c>
      <c r="N15" s="41">
        <v>0.86710408346238488</v>
      </c>
      <c r="O15" s="42">
        <v>1.5323460570409219E-3</v>
      </c>
      <c r="P15" s="41">
        <v>0.86410074037873275</v>
      </c>
      <c r="Q15" s="41">
        <v>0.87010742654603701</v>
      </c>
      <c r="S15" s="182">
        <v>1.4347253568041785E-2</v>
      </c>
      <c r="T15" s="182">
        <v>1.0032361316289894E-2</v>
      </c>
      <c r="U15" s="182">
        <v>1.8662145819793675E-2</v>
      </c>
      <c r="V15" s="107" t="s">
        <v>149</v>
      </c>
    </row>
    <row r="16" spans="1:22" x14ac:dyDescent="0.25">
      <c r="B16" s="31" t="s">
        <v>18</v>
      </c>
      <c r="C16" s="107">
        <v>50328</v>
      </c>
      <c r="D16" s="107">
        <v>42277</v>
      </c>
      <c r="E16" s="107">
        <v>8051</v>
      </c>
      <c r="F16" s="108">
        <v>0.84002940708949292</v>
      </c>
      <c r="G16" s="179">
        <v>1.634039256971251E-3</v>
      </c>
      <c r="H16" s="108">
        <v>0.83682674899650467</v>
      </c>
      <c r="I16" s="108">
        <v>0.84323206518248117</v>
      </c>
      <c r="K16" s="31">
        <v>50988</v>
      </c>
      <c r="L16" s="31">
        <v>44425</v>
      </c>
      <c r="M16" s="31">
        <v>6563</v>
      </c>
      <c r="N16" s="41">
        <v>0.87128343924060558</v>
      </c>
      <c r="O16" s="42">
        <v>1.483074455469363E-3</v>
      </c>
      <c r="P16" s="41">
        <v>0.86837666672149427</v>
      </c>
      <c r="Q16" s="41">
        <v>0.8741902117597169</v>
      </c>
      <c r="S16" s="182">
        <v>3.1254032151112665E-2</v>
      </c>
      <c r="T16" s="182">
        <v>2.6928869399913187E-2</v>
      </c>
      <c r="U16" s="182">
        <v>3.5579194902312143E-2</v>
      </c>
      <c r="V16" s="107" t="s">
        <v>149</v>
      </c>
    </row>
    <row r="17" spans="1:22" x14ac:dyDescent="0.25">
      <c r="B17" s="31" t="s">
        <v>19</v>
      </c>
      <c r="C17" s="107">
        <v>53995</v>
      </c>
      <c r="D17" s="107">
        <v>46155</v>
      </c>
      <c r="E17" s="107">
        <v>7840</v>
      </c>
      <c r="F17" s="108">
        <v>0.85480137049726823</v>
      </c>
      <c r="G17" s="179">
        <v>1.5161322671370157E-3</v>
      </c>
      <c r="H17" s="108">
        <v>0.8518298058578806</v>
      </c>
      <c r="I17" s="108">
        <v>0.85777293513665587</v>
      </c>
      <c r="K17" s="31">
        <v>47125</v>
      </c>
      <c r="L17" s="31">
        <v>40509</v>
      </c>
      <c r="M17" s="31">
        <v>6616</v>
      </c>
      <c r="N17" s="41">
        <v>0.85960742705570292</v>
      </c>
      <c r="O17" s="42">
        <v>1.6002817948558305E-3</v>
      </c>
      <c r="P17" s="41">
        <v>0.85647093237267036</v>
      </c>
      <c r="Q17" s="41">
        <v>0.86274392173873549</v>
      </c>
      <c r="S17" s="182">
        <v>4.8060565584346904E-3</v>
      </c>
      <c r="T17" s="182">
        <v>4.8535275327759794E-4</v>
      </c>
      <c r="U17" s="182">
        <v>9.1267603635917828E-3</v>
      </c>
      <c r="V17" s="107" t="s">
        <v>149</v>
      </c>
    </row>
    <row r="18" spans="1:22" x14ac:dyDescent="0.25">
      <c r="B18" s="31" t="s">
        <v>20</v>
      </c>
      <c r="C18" s="107">
        <v>55557</v>
      </c>
      <c r="D18" s="107">
        <v>45574</v>
      </c>
      <c r="E18" s="107">
        <v>9983</v>
      </c>
      <c r="F18" s="108">
        <v>0.82031067192253004</v>
      </c>
      <c r="G18" s="179">
        <v>1.6288493915143983E-3</v>
      </c>
      <c r="H18" s="108">
        <v>0.81711818577892181</v>
      </c>
      <c r="I18" s="108">
        <v>0.82350315806613827</v>
      </c>
      <c r="K18" s="31">
        <v>50655</v>
      </c>
      <c r="L18" s="31">
        <v>40874</v>
      </c>
      <c r="M18" s="31">
        <v>9781</v>
      </c>
      <c r="N18" s="41">
        <v>0.80690948573684729</v>
      </c>
      <c r="O18" s="42">
        <v>1.7538066812310491E-3</v>
      </c>
      <c r="P18" s="41">
        <v>0.80347208780578872</v>
      </c>
      <c r="Q18" s="41">
        <v>0.81034688366790586</v>
      </c>
      <c r="S18" s="182">
        <v>-1.3401186185682756E-2</v>
      </c>
      <c r="T18" s="182">
        <v>-1.8092505949689017E-2</v>
      </c>
      <c r="U18" s="182">
        <v>-8.7098664216764959E-3</v>
      </c>
      <c r="V18" s="107" t="s">
        <v>149</v>
      </c>
    </row>
    <row r="19" spans="1:22" x14ac:dyDescent="0.25">
      <c r="B19" s="31" t="s">
        <v>26</v>
      </c>
      <c r="C19" s="107">
        <v>1191609</v>
      </c>
      <c r="D19" s="107">
        <v>998533</v>
      </c>
      <c r="E19" s="107">
        <v>193076</v>
      </c>
      <c r="F19" s="108">
        <v>0.83797034094237288</v>
      </c>
      <c r="G19" s="179">
        <v>3.3755511672109613E-4</v>
      </c>
      <c r="H19" s="108">
        <v>0.83730874507080233</v>
      </c>
      <c r="I19" s="108">
        <v>0.83863193681394343</v>
      </c>
      <c r="K19" s="31">
        <v>1189533</v>
      </c>
      <c r="L19" s="31">
        <v>999913</v>
      </c>
      <c r="M19" s="31">
        <v>189620</v>
      </c>
      <c r="N19" s="41">
        <v>0.84059290494673122</v>
      </c>
      <c r="O19" s="42">
        <v>3.3562819429016797E-4</v>
      </c>
      <c r="P19" s="41">
        <v>0.83993508577372633</v>
      </c>
      <c r="Q19" s="41">
        <v>0.84125072411973612</v>
      </c>
      <c r="S19" s="182">
        <v>2.6225640043583409E-3</v>
      </c>
      <c r="T19" s="182">
        <v>1.6895757132021454E-3</v>
      </c>
      <c r="U19" s="182">
        <v>3.5555522955145365E-3</v>
      </c>
      <c r="V19" s="107" t="s">
        <v>149</v>
      </c>
    </row>
    <row r="20" spans="1:22" x14ac:dyDescent="0.25">
      <c r="G20" s="179"/>
      <c r="O20" s="42"/>
      <c r="S20" s="182"/>
      <c r="T20" s="182"/>
      <c r="U20" s="182"/>
    </row>
    <row r="21" spans="1:22" x14ac:dyDescent="0.25">
      <c r="G21" s="179"/>
      <c r="O21" s="42"/>
      <c r="S21" s="182"/>
      <c r="T21" s="182"/>
      <c r="U21" s="182"/>
    </row>
    <row r="22" spans="1:22" x14ac:dyDescent="0.25">
      <c r="A22" s="29" t="s">
        <v>161</v>
      </c>
      <c r="B22" s="31" t="s">
        <v>4</v>
      </c>
      <c r="C22" s="107">
        <v>32735</v>
      </c>
      <c r="D22" s="107">
        <v>28741</v>
      </c>
      <c r="E22" s="107">
        <v>3994</v>
      </c>
      <c r="F22" s="108">
        <v>0.87798991904689172</v>
      </c>
      <c r="G22" s="179">
        <v>1.8089911813518535E-3</v>
      </c>
      <c r="H22" s="108">
        <v>0.87444436148309157</v>
      </c>
      <c r="I22" s="108">
        <v>0.88153547661069187</v>
      </c>
      <c r="K22" s="31">
        <v>33110</v>
      </c>
      <c r="L22" s="31">
        <v>28715</v>
      </c>
      <c r="M22" s="31">
        <v>4395</v>
      </c>
      <c r="N22" s="41">
        <v>0.86726064633041378</v>
      </c>
      <c r="O22" s="42">
        <v>1.8646403541072224E-3</v>
      </c>
      <c r="P22" s="41">
        <v>0.8636060183922436</v>
      </c>
      <c r="Q22" s="41">
        <v>0.87091527426858395</v>
      </c>
      <c r="S22" s="182">
        <v>-1.0729272716477944E-2</v>
      </c>
      <c r="T22" s="182">
        <v>-1.5821250394236038E-2</v>
      </c>
      <c r="U22" s="182">
        <v>-5.6372950387198507E-3</v>
      </c>
      <c r="V22" s="107" t="s">
        <v>149</v>
      </c>
    </row>
    <row r="23" spans="1:22" x14ac:dyDescent="0.25">
      <c r="B23" s="31" t="s">
        <v>5</v>
      </c>
      <c r="C23" s="107">
        <v>63497</v>
      </c>
      <c r="D23" s="107">
        <v>53141</v>
      </c>
      <c r="E23" s="107">
        <v>10356</v>
      </c>
      <c r="F23" s="108">
        <v>0.8369056805833347</v>
      </c>
      <c r="G23" s="179">
        <v>1.4661590038345957E-3</v>
      </c>
      <c r="H23" s="108">
        <v>0.83403206174020972</v>
      </c>
      <c r="I23" s="108">
        <v>0.83977929942645968</v>
      </c>
      <c r="K23" s="31">
        <v>60682</v>
      </c>
      <c r="L23" s="31">
        <v>51165</v>
      </c>
      <c r="M23" s="31">
        <v>9517</v>
      </c>
      <c r="N23" s="41">
        <v>0.84316601298572891</v>
      </c>
      <c r="O23" s="42">
        <v>1.47620507719547E-3</v>
      </c>
      <c r="P23" s="41">
        <v>0.8402727042006306</v>
      </c>
      <c r="Q23" s="41">
        <v>0.84605932177082721</v>
      </c>
      <c r="S23" s="182">
        <v>6.2603324023942086E-3</v>
      </c>
      <c r="T23" s="182">
        <v>2.1824000686023861E-3</v>
      </c>
      <c r="U23" s="182">
        <v>1.0338264736186032E-2</v>
      </c>
      <c r="V23" s="107" t="s">
        <v>149</v>
      </c>
    </row>
    <row r="24" spans="1:22" x14ac:dyDescent="0.25">
      <c r="B24" s="31" t="s">
        <v>6</v>
      </c>
      <c r="C24" s="107">
        <v>13577</v>
      </c>
      <c r="D24" s="107">
        <v>11002</v>
      </c>
      <c r="E24" s="107">
        <v>2575</v>
      </c>
      <c r="F24" s="108">
        <v>0.81034101789791557</v>
      </c>
      <c r="G24" s="179">
        <v>3.3644858799030935E-3</v>
      </c>
      <c r="H24" s="108">
        <v>0.8037467467468119</v>
      </c>
      <c r="I24" s="108">
        <v>0.81693528904901924</v>
      </c>
      <c r="K24" s="31">
        <v>13832</v>
      </c>
      <c r="L24" s="31">
        <v>11368</v>
      </c>
      <c r="M24" s="31">
        <v>2464</v>
      </c>
      <c r="N24" s="41">
        <v>0.82186234817813764</v>
      </c>
      <c r="O24" s="42">
        <v>3.2533809084619608E-3</v>
      </c>
      <c r="P24" s="41">
        <v>0.81548583876956204</v>
      </c>
      <c r="Q24" s="41">
        <v>0.82823885758671323</v>
      </c>
      <c r="S24" s="182">
        <v>1.1521330280222064E-2</v>
      </c>
      <c r="T24" s="182">
        <v>2.3481423567624712E-3</v>
      </c>
      <c r="U24" s="182">
        <v>2.0694518203681657E-2</v>
      </c>
      <c r="V24" s="107" t="s">
        <v>149</v>
      </c>
    </row>
    <row r="25" spans="1:22" x14ac:dyDescent="0.25">
      <c r="B25" s="31" t="s">
        <v>25</v>
      </c>
      <c r="C25" s="107">
        <v>62516</v>
      </c>
      <c r="D25" s="107">
        <v>52158</v>
      </c>
      <c r="E25" s="107">
        <v>10358</v>
      </c>
      <c r="F25" s="108">
        <v>0.83431441550962948</v>
      </c>
      <c r="G25" s="179">
        <v>1.487002314824324E-3</v>
      </c>
      <c r="H25" s="108">
        <v>0.8313999445276461</v>
      </c>
      <c r="I25" s="108">
        <v>0.83722888649161287</v>
      </c>
      <c r="K25" s="31">
        <v>60775</v>
      </c>
      <c r="L25" s="31">
        <v>50837</v>
      </c>
      <c r="M25" s="31">
        <v>9938</v>
      </c>
      <c r="N25" s="41">
        <v>0.83647881530234469</v>
      </c>
      <c r="O25" s="42">
        <v>1.5002098131211912E-3</v>
      </c>
      <c r="P25" s="41">
        <v>0.83353845809937355</v>
      </c>
      <c r="Q25" s="41">
        <v>0.83941917250531584</v>
      </c>
      <c r="S25" s="182">
        <v>2.1643997927152103E-3</v>
      </c>
      <c r="T25" s="182">
        <v>-1.9757054596270382E-3</v>
      </c>
      <c r="U25" s="182">
        <v>6.3045050450574588E-3</v>
      </c>
    </row>
    <row r="26" spans="1:22" x14ac:dyDescent="0.25">
      <c r="B26" s="31" t="s">
        <v>7</v>
      </c>
      <c r="C26" s="107">
        <v>64814</v>
      </c>
      <c r="D26" s="107">
        <v>55339</v>
      </c>
      <c r="E26" s="107">
        <v>9475</v>
      </c>
      <c r="F26" s="108">
        <v>0.85381244792791677</v>
      </c>
      <c r="G26" s="179">
        <v>1.3877205693548003E-3</v>
      </c>
      <c r="H26" s="108">
        <v>0.85109256559137592</v>
      </c>
      <c r="I26" s="108">
        <v>0.85653233026445763</v>
      </c>
      <c r="K26" s="31">
        <v>65874</v>
      </c>
      <c r="L26" s="31">
        <v>57119</v>
      </c>
      <c r="M26" s="31">
        <v>8755</v>
      </c>
      <c r="N26" s="41">
        <v>0.86709475665664759</v>
      </c>
      <c r="O26" s="42">
        <v>1.322657258998185E-3</v>
      </c>
      <c r="P26" s="41">
        <v>0.86450239606512069</v>
      </c>
      <c r="Q26" s="41">
        <v>0.86968711724817449</v>
      </c>
      <c r="S26" s="182">
        <v>1.3282308728730818E-2</v>
      </c>
      <c r="T26" s="182">
        <v>9.5248345475837451E-3</v>
      </c>
      <c r="U26" s="182">
        <v>1.7039782909877892E-2</v>
      </c>
      <c r="V26" s="107" t="s">
        <v>149</v>
      </c>
    </row>
    <row r="27" spans="1:22" x14ac:dyDescent="0.25">
      <c r="B27" s="31" t="s">
        <v>8</v>
      </c>
      <c r="C27" s="107">
        <v>25501</v>
      </c>
      <c r="D27" s="107">
        <v>21969</v>
      </c>
      <c r="E27" s="107">
        <v>3532</v>
      </c>
      <c r="F27" s="108">
        <v>0.86149562762244614</v>
      </c>
      <c r="G27" s="179">
        <v>2.1631153291339733E-3</v>
      </c>
      <c r="H27" s="108">
        <v>0.85725599948293707</v>
      </c>
      <c r="I27" s="108">
        <v>0.8657352557619552</v>
      </c>
      <c r="K27" s="31">
        <v>26699</v>
      </c>
      <c r="L27" s="31">
        <v>22963</v>
      </c>
      <c r="M27" s="31">
        <v>3736</v>
      </c>
      <c r="N27" s="41">
        <v>0.8600696655305442</v>
      </c>
      <c r="O27" s="42">
        <v>2.1231234818134708E-3</v>
      </c>
      <c r="P27" s="41">
        <v>0.8559084199714585</v>
      </c>
      <c r="Q27" s="41">
        <v>0.86423091108962991</v>
      </c>
      <c r="S27" s="182">
        <v>-1.4259620919019333E-3</v>
      </c>
      <c r="T27" s="182">
        <v>-7.3666445728342751E-3</v>
      </c>
      <c r="U27" s="182">
        <v>4.5147203890304084E-3</v>
      </c>
    </row>
    <row r="28" spans="1:22" x14ac:dyDescent="0.25">
      <c r="B28" s="31" t="s">
        <v>9</v>
      </c>
      <c r="C28" s="107">
        <v>51321</v>
      </c>
      <c r="D28" s="107">
        <v>43380</v>
      </c>
      <c r="E28" s="107">
        <v>7941</v>
      </c>
      <c r="F28" s="108">
        <v>0.84526801893961534</v>
      </c>
      <c r="G28" s="179">
        <v>1.5963926026940588E-3</v>
      </c>
      <c r="H28" s="108">
        <v>0.84213914693314884</v>
      </c>
      <c r="I28" s="108">
        <v>0.84839689094608184</v>
      </c>
      <c r="K28" s="31">
        <v>50630</v>
      </c>
      <c r="L28" s="31">
        <v>42708</v>
      </c>
      <c r="M28" s="31">
        <v>7922</v>
      </c>
      <c r="N28" s="41">
        <v>0.84353150306142599</v>
      </c>
      <c r="O28" s="42">
        <v>1.6145821431030158E-3</v>
      </c>
      <c r="P28" s="41">
        <v>0.84036698021086254</v>
      </c>
      <c r="Q28" s="41">
        <v>0.84669602591198945</v>
      </c>
      <c r="S28" s="182">
        <v>-1.7365158781893486E-3</v>
      </c>
      <c r="T28" s="182">
        <v>-6.1867712340755278E-3</v>
      </c>
      <c r="U28" s="182">
        <v>2.7137394776968306E-3</v>
      </c>
    </row>
    <row r="29" spans="1:22" x14ac:dyDescent="0.25">
      <c r="B29" s="31" t="s">
        <v>10</v>
      </c>
      <c r="C29" s="107">
        <v>265192</v>
      </c>
      <c r="D29" s="107">
        <v>218281</v>
      </c>
      <c r="E29" s="107">
        <v>46911</v>
      </c>
      <c r="F29" s="108">
        <v>0.82310552354520494</v>
      </c>
      <c r="G29" s="179">
        <v>7.4097692696431126E-4</v>
      </c>
      <c r="H29" s="108">
        <v>0.8216532354549797</v>
      </c>
      <c r="I29" s="108">
        <v>0.82455781163543018</v>
      </c>
      <c r="K29" s="31">
        <v>271723</v>
      </c>
      <c r="L29" s="31">
        <v>222339</v>
      </c>
      <c r="M29" s="31">
        <v>49384</v>
      </c>
      <c r="N29" s="41">
        <v>0.81825609168160218</v>
      </c>
      <c r="O29" s="42">
        <v>7.3979493693788004E-4</v>
      </c>
      <c r="P29" s="41">
        <v>0.8168061202492588</v>
      </c>
      <c r="Q29" s="41">
        <v>0.81970606311394556</v>
      </c>
      <c r="S29" s="182">
        <v>-4.84943186360276E-3</v>
      </c>
      <c r="T29" s="182">
        <v>-6.9016776170678813E-3</v>
      </c>
      <c r="U29" s="182">
        <v>-2.7971861101376391E-3</v>
      </c>
      <c r="V29" s="107" t="s">
        <v>149</v>
      </c>
    </row>
    <row r="30" spans="1:22" x14ac:dyDescent="0.25">
      <c r="B30" s="31" t="s">
        <v>162</v>
      </c>
      <c r="C30" s="107">
        <v>342100</v>
      </c>
      <c r="D30" s="107">
        <v>285926</v>
      </c>
      <c r="E30" s="107">
        <v>56174</v>
      </c>
      <c r="F30" s="108">
        <v>0.83579655071616488</v>
      </c>
      <c r="G30" s="179">
        <v>6.3338079093774825E-4</v>
      </c>
      <c r="H30" s="108">
        <v>0.8345551471774274</v>
      </c>
      <c r="I30" s="108">
        <v>0.83703795425490235</v>
      </c>
      <c r="K30" s="31">
        <v>348371</v>
      </c>
      <c r="L30" s="31">
        <v>292982</v>
      </c>
      <c r="M30" s="31">
        <v>55389</v>
      </c>
      <c r="N30" s="41">
        <v>0.84100570943046349</v>
      </c>
      <c r="O30" s="42">
        <v>6.1953983977862165E-4</v>
      </c>
      <c r="P30" s="41">
        <v>0.83979143365750963</v>
      </c>
      <c r="Q30" s="41">
        <v>0.84221998520341734</v>
      </c>
      <c r="S30" s="182">
        <v>5.2091587142986118E-3</v>
      </c>
      <c r="T30" s="182">
        <v>3.4725933614696033E-3</v>
      </c>
      <c r="U30" s="182">
        <v>6.9457240671276198E-3</v>
      </c>
      <c r="V30" s="107" t="s">
        <v>149</v>
      </c>
    </row>
    <row r="31" spans="1:22" x14ac:dyDescent="0.25">
      <c r="B31" s="31" t="s">
        <v>16</v>
      </c>
      <c r="C31" s="107">
        <v>60219</v>
      </c>
      <c r="D31" s="107">
        <v>51733</v>
      </c>
      <c r="E31" s="107">
        <v>8486</v>
      </c>
      <c r="F31" s="108">
        <v>0.85908102094023486</v>
      </c>
      <c r="G31" s="179">
        <v>1.4178655047488676E-3</v>
      </c>
      <c r="H31" s="108">
        <v>0.85630205561600536</v>
      </c>
      <c r="I31" s="108">
        <v>0.86185998626446436</v>
      </c>
      <c r="K31" s="31">
        <v>59993</v>
      </c>
      <c r="L31" s="31">
        <v>51355</v>
      </c>
      <c r="M31" s="31">
        <v>8638</v>
      </c>
      <c r="N31" s="41">
        <v>0.85601653526244725</v>
      </c>
      <c r="O31" s="42">
        <v>1.4333329906431205E-3</v>
      </c>
      <c r="P31" s="41">
        <v>0.85320725422293364</v>
      </c>
      <c r="Q31" s="41">
        <v>0.85882581630196086</v>
      </c>
      <c r="S31" s="182">
        <v>-3.0644856777876095E-3</v>
      </c>
      <c r="T31" s="182">
        <v>-7.0161033333704234E-3</v>
      </c>
      <c r="U31" s="182">
        <v>8.8713197779520438E-4</v>
      </c>
    </row>
    <row r="32" spans="1:22" x14ac:dyDescent="0.25">
      <c r="B32" s="31" t="s">
        <v>17</v>
      </c>
      <c r="C32" s="107">
        <v>50257</v>
      </c>
      <c r="D32" s="107">
        <v>42857</v>
      </c>
      <c r="E32" s="107">
        <v>7400</v>
      </c>
      <c r="F32" s="108">
        <v>0.85275682989434309</v>
      </c>
      <c r="G32" s="179">
        <v>1.5806361216408494E-3</v>
      </c>
      <c r="H32" s="108">
        <v>0.84965884002326397</v>
      </c>
      <c r="I32" s="108">
        <v>0.85585481976542221</v>
      </c>
      <c r="K32" s="31">
        <v>49076</v>
      </c>
      <c r="L32" s="31">
        <v>42554</v>
      </c>
      <c r="M32" s="31">
        <v>6522</v>
      </c>
      <c r="N32" s="41">
        <v>0.86710408346238488</v>
      </c>
      <c r="O32" s="42">
        <v>1.5323460570409219E-3</v>
      </c>
      <c r="P32" s="41">
        <v>0.86410074037873275</v>
      </c>
      <c r="Q32" s="41">
        <v>0.87010742654603701</v>
      </c>
      <c r="S32" s="182">
        <v>1.4347253568041785E-2</v>
      </c>
      <c r="T32" s="182">
        <v>1.0032361316289894E-2</v>
      </c>
      <c r="U32" s="182">
        <v>1.8662145819793675E-2</v>
      </c>
      <c r="V32" s="107" t="s">
        <v>149</v>
      </c>
    </row>
    <row r="33" spans="1:22" x14ac:dyDescent="0.25">
      <c r="B33" s="31" t="s">
        <v>18</v>
      </c>
      <c r="C33" s="107">
        <v>50328</v>
      </c>
      <c r="D33" s="107">
        <v>42277</v>
      </c>
      <c r="E33" s="107">
        <v>8051</v>
      </c>
      <c r="F33" s="108">
        <v>0.84002940708949292</v>
      </c>
      <c r="G33" s="179">
        <v>1.634039256971251E-3</v>
      </c>
      <c r="H33" s="108">
        <v>0.83682674899650467</v>
      </c>
      <c r="I33" s="108">
        <v>0.84323206518248117</v>
      </c>
      <c r="K33" s="31">
        <v>50988</v>
      </c>
      <c r="L33" s="31">
        <v>44425</v>
      </c>
      <c r="M33" s="31">
        <v>6563</v>
      </c>
      <c r="N33" s="41">
        <v>0.87128343924060558</v>
      </c>
      <c r="O33" s="42">
        <v>1.483074455469363E-3</v>
      </c>
      <c r="P33" s="41">
        <v>0.86837666672149427</v>
      </c>
      <c r="Q33" s="41">
        <v>0.8741902117597169</v>
      </c>
      <c r="S33" s="182">
        <v>3.1254032151112665E-2</v>
      </c>
      <c r="T33" s="182">
        <v>2.6928869399913187E-2</v>
      </c>
      <c r="U33" s="182">
        <v>3.5579194902312143E-2</v>
      </c>
      <c r="V33" s="107" t="s">
        <v>149</v>
      </c>
    </row>
    <row r="34" spans="1:22" x14ac:dyDescent="0.25">
      <c r="B34" s="31" t="s">
        <v>19</v>
      </c>
      <c r="C34" s="107">
        <v>53995</v>
      </c>
      <c r="D34" s="107">
        <v>46155</v>
      </c>
      <c r="E34" s="107">
        <v>7840</v>
      </c>
      <c r="F34" s="108">
        <v>0.85480137049726823</v>
      </c>
      <c r="G34" s="179">
        <v>1.5161322671370157E-3</v>
      </c>
      <c r="H34" s="108">
        <v>0.8518298058578806</v>
      </c>
      <c r="I34" s="108">
        <v>0.85777293513665587</v>
      </c>
      <c r="K34" s="31">
        <v>47125</v>
      </c>
      <c r="L34" s="31">
        <v>40509</v>
      </c>
      <c r="M34" s="31">
        <v>6616</v>
      </c>
      <c r="N34" s="41">
        <v>0.85960742705570292</v>
      </c>
      <c r="O34" s="42">
        <v>1.6002817948558305E-3</v>
      </c>
      <c r="P34" s="41">
        <v>0.85647093237267036</v>
      </c>
      <c r="Q34" s="41">
        <v>0.86274392173873549</v>
      </c>
      <c r="S34" s="182">
        <v>4.8060565584346904E-3</v>
      </c>
      <c r="T34" s="182">
        <v>4.8535275327759794E-4</v>
      </c>
      <c r="U34" s="182">
        <v>9.1267603635917828E-3</v>
      </c>
      <c r="V34" s="107" t="s">
        <v>149</v>
      </c>
    </row>
    <row r="35" spans="1:22" x14ac:dyDescent="0.25">
      <c r="B35" s="31" t="s">
        <v>20</v>
      </c>
      <c r="C35" s="107">
        <v>55557</v>
      </c>
      <c r="D35" s="107">
        <v>45574</v>
      </c>
      <c r="E35" s="107">
        <v>9983</v>
      </c>
      <c r="F35" s="108">
        <v>0.82031067192253004</v>
      </c>
      <c r="G35" s="179">
        <v>1.6288493915143983E-3</v>
      </c>
      <c r="H35" s="108">
        <v>0.81711818577892181</v>
      </c>
      <c r="I35" s="108">
        <v>0.82350315806613827</v>
      </c>
      <c r="K35" s="31">
        <v>50655</v>
      </c>
      <c r="L35" s="31">
        <v>40874</v>
      </c>
      <c r="M35" s="31">
        <v>9781</v>
      </c>
      <c r="N35" s="41">
        <v>0.80690948573684729</v>
      </c>
      <c r="O35" s="42">
        <v>1.7538066812310491E-3</v>
      </c>
      <c r="P35" s="41">
        <v>0.80347208780578872</v>
      </c>
      <c r="Q35" s="41">
        <v>0.81034688366790586</v>
      </c>
      <c r="S35" s="182">
        <v>-1.3401186185682756E-2</v>
      </c>
      <c r="T35" s="182">
        <v>-1.8092505949689017E-2</v>
      </c>
      <c r="U35" s="182">
        <v>-8.7098664216764959E-3</v>
      </c>
      <c r="V35" s="107" t="s">
        <v>149</v>
      </c>
    </row>
    <row r="36" spans="1:22" x14ac:dyDescent="0.25">
      <c r="G36" s="179"/>
      <c r="O36" s="42"/>
      <c r="S36" s="182"/>
      <c r="T36" s="182"/>
      <c r="U36" s="182"/>
    </row>
    <row r="37" spans="1:22" x14ac:dyDescent="0.25">
      <c r="G37" s="179"/>
      <c r="O37" s="42"/>
      <c r="S37" s="182"/>
      <c r="T37" s="182"/>
      <c r="U37" s="182"/>
    </row>
    <row r="38" spans="1:22" x14ac:dyDescent="0.25">
      <c r="A38" s="29" t="s">
        <v>29</v>
      </c>
      <c r="B38" s="31" t="s">
        <v>30</v>
      </c>
      <c r="C38" s="107">
        <v>294396</v>
      </c>
      <c r="D38" s="107">
        <v>240174</v>
      </c>
      <c r="E38" s="107">
        <v>54222</v>
      </c>
      <c r="F38" s="108">
        <v>0.81581950841723394</v>
      </c>
      <c r="G38" s="179">
        <v>7.1441884940993039E-4</v>
      </c>
      <c r="H38" s="108">
        <v>0.81441927320251395</v>
      </c>
      <c r="I38" s="108">
        <v>0.81721974363195393</v>
      </c>
      <c r="K38" s="31">
        <v>305857</v>
      </c>
      <c r="L38" s="31">
        <v>250738</v>
      </c>
      <c r="M38" s="31">
        <v>55119</v>
      </c>
      <c r="N38" s="41">
        <v>0.81978833245601701</v>
      </c>
      <c r="O38" s="42">
        <v>6.9499728325042121E-4</v>
      </c>
      <c r="P38" s="41">
        <v>0.81842616281149305</v>
      </c>
      <c r="Q38" s="41">
        <v>0.82115050210054097</v>
      </c>
      <c r="S38" s="182">
        <v>3.9688240387830698E-3</v>
      </c>
      <c r="T38" s="182">
        <v>2.0152874901826451E-3</v>
      </c>
      <c r="U38" s="182">
        <v>5.9223605873834941E-3</v>
      </c>
      <c r="V38" s="107" t="s">
        <v>149</v>
      </c>
    </row>
    <row r="39" spans="1:22" x14ac:dyDescent="0.25">
      <c r="B39" s="31" t="s">
        <v>33</v>
      </c>
      <c r="C39" s="107">
        <v>455161</v>
      </c>
      <c r="D39" s="107">
        <v>384838</v>
      </c>
      <c r="E39" s="107">
        <v>70323</v>
      </c>
      <c r="F39" s="108">
        <v>0.84549862576099444</v>
      </c>
      <c r="G39" s="179">
        <v>5.3572276899867873E-4</v>
      </c>
      <c r="H39" s="108">
        <v>0.84444862842805901</v>
      </c>
      <c r="I39" s="108">
        <v>0.84654862309392986</v>
      </c>
      <c r="K39" s="31">
        <v>451125</v>
      </c>
      <c r="L39" s="31">
        <v>381547</v>
      </c>
      <c r="M39" s="31">
        <v>69578</v>
      </c>
      <c r="N39" s="41">
        <v>0.84576780271543361</v>
      </c>
      <c r="O39" s="42">
        <v>5.3773047417338365E-4</v>
      </c>
      <c r="P39" s="41">
        <v>0.8447138703526641</v>
      </c>
      <c r="Q39" s="41">
        <v>0.84682173507820313</v>
      </c>
      <c r="S39" s="182">
        <v>2.6917695443917644E-4</v>
      </c>
      <c r="T39" s="182">
        <v>-1.2185559400475204E-3</v>
      </c>
      <c r="U39" s="182">
        <v>1.7569098489258732E-3</v>
      </c>
    </row>
    <row r="40" spans="1:22" x14ac:dyDescent="0.25">
      <c r="B40" s="31" t="s">
        <v>37</v>
      </c>
      <c r="C40" s="107">
        <v>436446</v>
      </c>
      <c r="D40" s="107">
        <v>371794</v>
      </c>
      <c r="E40" s="107">
        <v>64652</v>
      </c>
      <c r="F40" s="108">
        <v>0.85186712674649323</v>
      </c>
      <c r="G40" s="179">
        <v>5.3770787156935023E-4</v>
      </c>
      <c r="H40" s="108">
        <v>0.8508132386840136</v>
      </c>
      <c r="I40" s="108">
        <v>0.85292101480897287</v>
      </c>
      <c r="K40" s="31">
        <v>429897</v>
      </c>
      <c r="L40" s="31">
        <v>366731</v>
      </c>
      <c r="M40" s="31">
        <v>63166</v>
      </c>
      <c r="N40" s="41">
        <v>0.85306713003347312</v>
      </c>
      <c r="O40" s="42">
        <v>5.3996906252578767E-4</v>
      </c>
      <c r="P40" s="41">
        <v>0.85200881011815677</v>
      </c>
      <c r="Q40" s="41">
        <v>0.85412544994878947</v>
      </c>
      <c r="S40" s="182">
        <v>1.2000032869798893E-3</v>
      </c>
      <c r="T40" s="182">
        <v>-2.935840300856609E-4</v>
      </c>
      <c r="U40" s="182">
        <v>2.6935906040454396E-3</v>
      </c>
    </row>
    <row r="41" spans="1:22" x14ac:dyDescent="0.25">
      <c r="G41" s="179"/>
      <c r="O41" s="42"/>
      <c r="S41" s="182"/>
      <c r="T41" s="182"/>
      <c r="U41" s="182"/>
    </row>
    <row r="42" spans="1:22" x14ac:dyDescent="0.25">
      <c r="B42" s="31" t="s">
        <v>31</v>
      </c>
      <c r="C42" s="107">
        <v>159875</v>
      </c>
      <c r="D42" s="107">
        <v>126105</v>
      </c>
      <c r="E42" s="107">
        <v>33770</v>
      </c>
      <c r="F42" s="108">
        <v>0.78877247849882726</v>
      </c>
      <c r="G42" s="179">
        <v>1.020847447744367E-3</v>
      </c>
      <c r="H42" s="108">
        <v>0.7867716542675387</v>
      </c>
      <c r="I42" s="108">
        <v>0.79077330273011581</v>
      </c>
      <c r="K42" s="31">
        <v>166034</v>
      </c>
      <c r="L42" s="31">
        <v>130931</v>
      </c>
      <c r="M42" s="31">
        <v>35103</v>
      </c>
      <c r="N42" s="41">
        <v>0.78857944758302512</v>
      </c>
      <c r="O42" s="42">
        <v>1.0020694297118078E-3</v>
      </c>
      <c r="P42" s="41">
        <v>0.7866154275907814</v>
      </c>
      <c r="Q42" s="41">
        <v>0.79054346757526883</v>
      </c>
      <c r="S42" s="182">
        <v>-1.9303091580213927E-4</v>
      </c>
      <c r="T42" s="182">
        <v>-2.9967714576136541E-3</v>
      </c>
      <c r="U42" s="182">
        <v>2.6107096260093755E-3</v>
      </c>
    </row>
    <row r="43" spans="1:22" x14ac:dyDescent="0.25">
      <c r="B43" s="31" t="s">
        <v>32</v>
      </c>
      <c r="C43" s="107">
        <v>134521</v>
      </c>
      <c r="D43" s="107">
        <v>114069</v>
      </c>
      <c r="E43" s="107">
        <v>20452</v>
      </c>
      <c r="F43" s="108">
        <v>0.8479642583685818</v>
      </c>
      <c r="G43" s="179">
        <v>9.7896367757491806E-4</v>
      </c>
      <c r="H43" s="108">
        <v>0.84604552481836204</v>
      </c>
      <c r="I43" s="108">
        <v>0.84988299191880157</v>
      </c>
      <c r="K43" s="31">
        <v>139823</v>
      </c>
      <c r="L43" s="31">
        <v>119807</v>
      </c>
      <c r="M43" s="31">
        <v>20016</v>
      </c>
      <c r="N43" s="41">
        <v>0.85684758587642951</v>
      </c>
      <c r="O43" s="42">
        <v>9.3661653152437609E-4</v>
      </c>
      <c r="P43" s="41">
        <v>0.85501185120731693</v>
      </c>
      <c r="Q43" s="41">
        <v>0.85868332054554208</v>
      </c>
      <c r="S43" s="182">
        <v>8.8833275078477048E-3</v>
      </c>
      <c r="T43" s="182">
        <v>6.2278201431928935E-3</v>
      </c>
      <c r="U43" s="182">
        <v>1.1538834872502516E-2</v>
      </c>
      <c r="V43" s="107" t="s">
        <v>149</v>
      </c>
    </row>
    <row r="44" spans="1:22" x14ac:dyDescent="0.25">
      <c r="B44" s="31" t="s">
        <v>34</v>
      </c>
      <c r="C44" s="107">
        <v>256800</v>
      </c>
      <c r="D44" s="107">
        <v>218017</v>
      </c>
      <c r="E44" s="107">
        <v>38783</v>
      </c>
      <c r="F44" s="108">
        <v>0.84897585669781928</v>
      </c>
      <c r="G44" s="179">
        <v>7.065995404752103E-4</v>
      </c>
      <c r="H44" s="108">
        <v>0.84759094704699534</v>
      </c>
      <c r="I44" s="108">
        <v>0.85036076634864322</v>
      </c>
      <c r="K44" s="31">
        <v>256755</v>
      </c>
      <c r="L44" s="31">
        <v>219242</v>
      </c>
      <c r="M44" s="31">
        <v>37513</v>
      </c>
      <c r="N44" s="41">
        <v>0.85389573718135969</v>
      </c>
      <c r="O44" s="42">
        <v>6.9706682079605361E-4</v>
      </c>
      <c r="P44" s="41">
        <v>0.85252951131778154</v>
      </c>
      <c r="Q44" s="41">
        <v>0.85526196304493785</v>
      </c>
      <c r="S44" s="182">
        <v>4.9198804835404175E-3</v>
      </c>
      <c r="T44" s="182">
        <v>2.974453296776937E-3</v>
      </c>
      <c r="U44" s="182">
        <v>6.8653076703038985E-3</v>
      </c>
      <c r="V44" s="107" t="s">
        <v>149</v>
      </c>
    </row>
    <row r="45" spans="1:22" x14ac:dyDescent="0.25">
      <c r="B45" s="31" t="s">
        <v>35</v>
      </c>
      <c r="C45" s="107">
        <v>126547</v>
      </c>
      <c r="D45" s="107">
        <v>105934</v>
      </c>
      <c r="E45" s="107">
        <v>20613</v>
      </c>
      <c r="F45" s="108">
        <v>0.83711190308739047</v>
      </c>
      <c r="G45" s="179">
        <v>1.0380314367717885E-3</v>
      </c>
      <c r="H45" s="108">
        <v>0.83507739885649745</v>
      </c>
      <c r="I45" s="108">
        <v>0.83914640731828349</v>
      </c>
      <c r="K45" s="31">
        <v>124350</v>
      </c>
      <c r="L45" s="31">
        <v>103322</v>
      </c>
      <c r="M45" s="31">
        <v>21028</v>
      </c>
      <c r="N45" s="41">
        <v>0.8308966626457579</v>
      </c>
      <c r="O45" s="42">
        <v>1.0629839370476805E-3</v>
      </c>
      <c r="P45" s="41">
        <v>0.82881325241299986</v>
      </c>
      <c r="Q45" s="41">
        <v>0.83298007287851594</v>
      </c>
      <c r="S45" s="182">
        <v>-6.2152404416325746E-3</v>
      </c>
      <c r="T45" s="182">
        <v>-9.1273045392977585E-3</v>
      </c>
      <c r="U45" s="182">
        <v>-3.3031763439673916E-3</v>
      </c>
      <c r="V45" s="107" t="s">
        <v>149</v>
      </c>
    </row>
    <row r="46" spans="1:22" x14ac:dyDescent="0.25">
      <c r="B46" s="31" t="s">
        <v>36</v>
      </c>
      <c r="C46" s="107">
        <v>71814</v>
      </c>
      <c r="D46" s="107">
        <v>60887</v>
      </c>
      <c r="E46" s="107">
        <v>10927</v>
      </c>
      <c r="F46" s="108">
        <v>0.84784303896176239</v>
      </c>
      <c r="G46" s="179">
        <v>1.3402909452593548E-3</v>
      </c>
      <c r="H46" s="108">
        <v>0.8452161169802489</v>
      </c>
      <c r="I46" s="108">
        <v>0.85046996094327587</v>
      </c>
      <c r="K46" s="31">
        <v>70020</v>
      </c>
      <c r="L46" s="31">
        <v>58983</v>
      </c>
      <c r="M46" s="31">
        <v>11037</v>
      </c>
      <c r="N46" s="41">
        <v>0.84237360754070267</v>
      </c>
      <c r="O46" s="42">
        <v>1.3770692817067934E-3</v>
      </c>
      <c r="P46" s="41">
        <v>0.83967460134434091</v>
      </c>
      <c r="Q46" s="41">
        <v>0.84507261373706444</v>
      </c>
      <c r="S46" s="182">
        <v>-5.4694314210597117E-3</v>
      </c>
      <c r="T46" s="182">
        <v>-9.2358454819042798E-3</v>
      </c>
      <c r="U46" s="182">
        <v>-1.7030173602151435E-3</v>
      </c>
      <c r="V46" s="107" t="s">
        <v>149</v>
      </c>
    </row>
    <row r="47" spans="1:22" x14ac:dyDescent="0.25">
      <c r="B47" s="31" t="s">
        <v>38</v>
      </c>
      <c r="C47" s="107">
        <v>213678</v>
      </c>
      <c r="D47" s="107">
        <v>182742</v>
      </c>
      <c r="E47" s="107">
        <v>30936</v>
      </c>
      <c r="F47" s="108">
        <v>0.85522140791284085</v>
      </c>
      <c r="G47" s="179">
        <v>7.6122238551859338E-4</v>
      </c>
      <c r="H47" s="108">
        <v>0.85372943945299873</v>
      </c>
      <c r="I47" s="108">
        <v>0.85671337637268297</v>
      </c>
      <c r="K47" s="31">
        <v>212468</v>
      </c>
      <c r="L47" s="31">
        <v>182563</v>
      </c>
      <c r="M47" s="31">
        <v>29905</v>
      </c>
      <c r="N47" s="41">
        <v>0.85924939284974677</v>
      </c>
      <c r="O47" s="42">
        <v>7.5446307702800597E-4</v>
      </c>
      <c r="P47" s="41">
        <v>0.8577706723911066</v>
      </c>
      <c r="Q47" s="41">
        <v>0.86072811330838694</v>
      </c>
      <c r="S47" s="182">
        <v>4.0279849369059262E-3</v>
      </c>
      <c r="T47" s="182">
        <v>1.927331169868071E-3</v>
      </c>
      <c r="U47" s="182">
        <v>6.1286387039437814E-3</v>
      </c>
      <c r="V47" s="107" t="s">
        <v>149</v>
      </c>
    </row>
    <row r="48" spans="1:22" x14ac:dyDescent="0.25">
      <c r="B48" s="31" t="s">
        <v>39</v>
      </c>
      <c r="C48" s="107">
        <v>107059</v>
      </c>
      <c r="D48" s="107">
        <v>90810</v>
      </c>
      <c r="E48" s="107">
        <v>16249</v>
      </c>
      <c r="F48" s="108">
        <v>0.84822387655404963</v>
      </c>
      <c r="G48" s="179">
        <v>1.0965927833178691E-3</v>
      </c>
      <c r="H48" s="108">
        <v>0.8460745941930401</v>
      </c>
      <c r="I48" s="108">
        <v>0.85037315891505916</v>
      </c>
      <c r="K48" s="31">
        <v>105901</v>
      </c>
      <c r="L48" s="31">
        <v>89357</v>
      </c>
      <c r="M48" s="31">
        <v>16544</v>
      </c>
      <c r="N48" s="41">
        <v>0.84377862343131793</v>
      </c>
      <c r="O48" s="42">
        <v>1.1156666700220998E-3</v>
      </c>
      <c r="P48" s="41">
        <v>0.84159195693932287</v>
      </c>
      <c r="Q48" s="41">
        <v>0.84596528992331299</v>
      </c>
      <c r="S48" s="182">
        <v>-4.445253122731696E-3</v>
      </c>
      <c r="T48" s="182">
        <v>-7.5114022568232002E-3</v>
      </c>
      <c r="U48" s="182">
        <v>-1.3791039886401919E-3</v>
      </c>
      <c r="V48" s="107" t="s">
        <v>149</v>
      </c>
    </row>
    <row r="49" spans="1:22" x14ac:dyDescent="0.25">
      <c r="B49" s="31" t="s">
        <v>40</v>
      </c>
      <c r="C49" s="107">
        <v>82256</v>
      </c>
      <c r="D49" s="107">
        <v>69873</v>
      </c>
      <c r="E49" s="107">
        <v>12383</v>
      </c>
      <c r="F49" s="108">
        <v>0.84945779031316859</v>
      </c>
      <c r="G49" s="179">
        <v>1.2468558628655031E-3</v>
      </c>
      <c r="H49" s="108">
        <v>0.84701399772803965</v>
      </c>
      <c r="I49" s="108">
        <v>0.85190158289829754</v>
      </c>
      <c r="K49" s="31">
        <v>78832</v>
      </c>
      <c r="L49" s="31">
        <v>67162</v>
      </c>
      <c r="M49" s="31">
        <v>11670</v>
      </c>
      <c r="N49" s="41">
        <v>0.85196366957580683</v>
      </c>
      <c r="O49" s="42">
        <v>1.2648628023233155E-3</v>
      </c>
      <c r="P49" s="41">
        <v>0.84948458403786875</v>
      </c>
      <c r="Q49" s="41">
        <v>0.8544427551137449</v>
      </c>
      <c r="S49" s="182">
        <v>2.5058792626382331E-3</v>
      </c>
      <c r="T49" s="182">
        <v>-9.7527466351057931E-4</v>
      </c>
      <c r="U49" s="182">
        <v>5.987033188787046E-3</v>
      </c>
    </row>
    <row r="50" spans="1:22" x14ac:dyDescent="0.25">
      <c r="B50" s="31" t="s">
        <v>41</v>
      </c>
      <c r="C50" s="107">
        <v>33453</v>
      </c>
      <c r="D50" s="107">
        <v>28369</v>
      </c>
      <c r="E50" s="107">
        <v>5084</v>
      </c>
      <c r="F50" s="108">
        <v>0.84802558813858253</v>
      </c>
      <c r="G50" s="179">
        <v>1.9627825071977527E-3</v>
      </c>
      <c r="H50" s="108">
        <v>0.84417860511498966</v>
      </c>
      <c r="I50" s="108">
        <v>0.85187257116217541</v>
      </c>
      <c r="K50" s="31">
        <v>32696</v>
      </c>
      <c r="L50" s="31">
        <v>27649</v>
      </c>
      <c r="M50" s="31">
        <v>5047</v>
      </c>
      <c r="N50" s="41">
        <v>0.84563861022755082</v>
      </c>
      <c r="O50" s="42">
        <v>1.9980871627037844E-3</v>
      </c>
      <c r="P50" s="41">
        <v>0.84172243135067959</v>
      </c>
      <c r="Q50" s="41">
        <v>0.84955478910442206</v>
      </c>
      <c r="S50" s="182">
        <v>-2.3869779110317069E-3</v>
      </c>
      <c r="T50" s="182">
        <v>-7.8766812648031499E-3</v>
      </c>
      <c r="U50" s="182">
        <v>3.1027254427397361E-3</v>
      </c>
    </row>
    <row r="51" spans="1:22" x14ac:dyDescent="0.25">
      <c r="E51" s="107">
        <v>0</v>
      </c>
      <c r="G51" s="179"/>
      <c r="M51" s="31">
        <v>0</v>
      </c>
      <c r="O51" s="42"/>
      <c r="S51" s="182"/>
      <c r="T51" s="182"/>
      <c r="U51" s="182"/>
    </row>
    <row r="52" spans="1:22" x14ac:dyDescent="0.25">
      <c r="A52" s="29" t="s">
        <v>172</v>
      </c>
      <c r="B52" s="31" t="s">
        <v>174</v>
      </c>
      <c r="C52" s="107">
        <v>55557</v>
      </c>
      <c r="D52" s="107">
        <v>45574</v>
      </c>
      <c r="E52" s="107">
        <v>9983</v>
      </c>
      <c r="F52" s="108">
        <v>0.82031067192253004</v>
      </c>
      <c r="G52" s="179">
        <v>1.6288493915143983E-3</v>
      </c>
      <c r="H52" s="108">
        <v>0.81711818577892181</v>
      </c>
      <c r="I52" s="108">
        <v>0.82350315806613827</v>
      </c>
      <c r="K52" s="31">
        <v>50655</v>
      </c>
      <c r="L52" s="31">
        <v>40874</v>
      </c>
      <c r="M52" s="31">
        <v>9781</v>
      </c>
      <c r="N52" s="41">
        <v>0.80690948573684729</v>
      </c>
      <c r="O52" s="42">
        <v>1.7538066812310491E-3</v>
      </c>
      <c r="P52" s="41">
        <v>0.80347208780578872</v>
      </c>
      <c r="Q52" s="41">
        <v>0.81034688366790586</v>
      </c>
      <c r="S52" s="182">
        <v>-1.3401186185682756E-2</v>
      </c>
      <c r="T52" s="182">
        <v>-1.8092505949689017E-2</v>
      </c>
      <c r="U52" s="182">
        <v>-8.7098664216764959E-3</v>
      </c>
      <c r="V52" s="107" t="s">
        <v>149</v>
      </c>
    </row>
    <row r="53" spans="1:22" x14ac:dyDescent="0.25">
      <c r="B53" s="31" t="s">
        <v>175</v>
      </c>
      <c r="C53" s="107">
        <v>393421</v>
      </c>
      <c r="D53" s="107">
        <v>329306</v>
      </c>
      <c r="E53" s="107">
        <v>64115</v>
      </c>
      <c r="F53" s="108">
        <v>0.8370320852216836</v>
      </c>
      <c r="G53" s="179">
        <v>5.8883462297978136E-4</v>
      </c>
      <c r="H53" s="108">
        <v>0.83587799056779299</v>
      </c>
      <c r="I53" s="108">
        <v>0.8381861798755742</v>
      </c>
      <c r="K53" s="31">
        <v>399001</v>
      </c>
      <c r="L53" s="31">
        <v>335690</v>
      </c>
      <c r="M53" s="31">
        <v>63311</v>
      </c>
      <c r="N53" s="41">
        <v>0.84132621221500703</v>
      </c>
      <c r="O53" s="42">
        <v>5.7842600850416194E-4</v>
      </c>
      <c r="P53" s="41">
        <v>0.84019251807061757</v>
      </c>
      <c r="Q53" s="41">
        <v>0.84245990635939649</v>
      </c>
      <c r="S53" s="182">
        <v>4.2941269933234327E-3</v>
      </c>
      <c r="T53" s="182">
        <v>2.6763219775608289E-3</v>
      </c>
      <c r="U53" s="182">
        <v>5.9119320090860366E-3</v>
      </c>
      <c r="V53" s="107" t="s">
        <v>149</v>
      </c>
    </row>
    <row r="54" spans="1:22" x14ac:dyDescent="0.25">
      <c r="B54" s="31" t="s">
        <v>176</v>
      </c>
      <c r="C54" s="107">
        <v>297927</v>
      </c>
      <c r="D54" s="107">
        <v>247022</v>
      </c>
      <c r="E54" s="107">
        <v>50905</v>
      </c>
      <c r="F54" s="108">
        <v>0.82913599640180313</v>
      </c>
      <c r="G54" s="179">
        <v>6.8957775390913209E-4</v>
      </c>
      <c r="H54" s="108">
        <v>0.82778444883960123</v>
      </c>
      <c r="I54" s="108">
        <v>0.83048754396400504</v>
      </c>
      <c r="K54" s="31">
        <v>304833</v>
      </c>
      <c r="L54" s="31">
        <v>251054</v>
      </c>
      <c r="M54" s="31">
        <v>53779</v>
      </c>
      <c r="N54" s="41">
        <v>0.82357881200526195</v>
      </c>
      <c r="O54" s="42">
        <v>6.9039392872924919E-4</v>
      </c>
      <c r="P54" s="41">
        <v>0.82222566476980752</v>
      </c>
      <c r="Q54" s="41">
        <v>0.82493195924071638</v>
      </c>
      <c r="S54" s="182">
        <v>-5.5571843965411816E-3</v>
      </c>
      <c r="T54" s="182">
        <v>-7.4697279069422112E-3</v>
      </c>
      <c r="U54" s="182">
        <v>-3.6446408861401519E-3</v>
      </c>
      <c r="V54" s="107" t="s">
        <v>149</v>
      </c>
    </row>
    <row r="55" spans="1:22" x14ac:dyDescent="0.25">
      <c r="B55" s="31" t="s">
        <v>196</v>
      </c>
      <c r="C55" s="107">
        <v>204140</v>
      </c>
      <c r="D55" s="107">
        <v>172726</v>
      </c>
      <c r="E55" s="107">
        <v>31414</v>
      </c>
      <c r="F55" s="108">
        <v>0.84611541099245613</v>
      </c>
      <c r="G55" s="179">
        <v>7.9863494993285438E-4</v>
      </c>
      <c r="H55" s="108">
        <v>0.84455011525379275</v>
      </c>
      <c r="I55" s="108">
        <v>0.8476807067311195</v>
      </c>
      <c r="K55" s="31">
        <v>204243</v>
      </c>
      <c r="L55" s="31">
        <v>175672</v>
      </c>
      <c r="M55" s="31">
        <v>28571</v>
      </c>
      <c r="N55" s="41">
        <v>0.86011270888108771</v>
      </c>
      <c r="O55" s="42">
        <v>7.6752622249476885E-4</v>
      </c>
      <c r="P55" s="41">
        <v>0.8586083851278079</v>
      </c>
      <c r="Q55" s="41">
        <v>0.86161703263436751</v>
      </c>
      <c r="S55" s="182">
        <v>1.3997297888631577E-2</v>
      </c>
      <c r="T55" s="182">
        <v>1.1826281094807378E-2</v>
      </c>
      <c r="U55" s="182">
        <v>1.6168314682455776E-2</v>
      </c>
      <c r="V55" s="107" t="s">
        <v>149</v>
      </c>
    </row>
    <row r="56" spans="1:22" x14ac:dyDescent="0.25">
      <c r="B56" s="31" t="s">
        <v>177</v>
      </c>
      <c r="C56" s="107">
        <v>240564</v>
      </c>
      <c r="D56" s="107">
        <v>203905</v>
      </c>
      <c r="E56" s="107">
        <v>36659</v>
      </c>
      <c r="F56" s="108">
        <v>0.84761227781380422</v>
      </c>
      <c r="G56" s="179">
        <v>7.3275415543345372E-4</v>
      </c>
      <c r="H56" s="108">
        <v>0.84617610605963256</v>
      </c>
      <c r="I56" s="108">
        <v>0.84904844956797587</v>
      </c>
      <c r="K56" s="31">
        <v>230801</v>
      </c>
      <c r="L56" s="31">
        <v>196623</v>
      </c>
      <c r="M56" s="31">
        <v>34178</v>
      </c>
      <c r="N56" s="41">
        <v>0.85191571960260137</v>
      </c>
      <c r="O56" s="42">
        <v>7.3932254957964399E-4</v>
      </c>
      <c r="P56" s="41">
        <v>0.8504666740324669</v>
      </c>
      <c r="Q56" s="41">
        <v>0.85336476517273585</v>
      </c>
      <c r="S56" s="182">
        <v>4.3034417887971577E-3</v>
      </c>
      <c r="T56" s="182">
        <v>2.263227255145453E-3</v>
      </c>
      <c r="U56" s="182">
        <v>6.3436563224488624E-3</v>
      </c>
      <c r="V56" s="107" t="s">
        <v>149</v>
      </c>
    </row>
    <row r="57" spans="1:22" x14ac:dyDescent="0.25">
      <c r="E57" s="107">
        <v>0</v>
      </c>
      <c r="G57" s="179"/>
      <c r="M57" s="31">
        <v>0</v>
      </c>
      <c r="O57" s="42"/>
      <c r="S57" s="182"/>
      <c r="T57" s="182"/>
      <c r="U57" s="182"/>
    </row>
    <row r="58" spans="1:22" x14ac:dyDescent="0.25">
      <c r="A58" s="29" t="s">
        <v>136</v>
      </c>
      <c r="B58" s="31" t="s">
        <v>137</v>
      </c>
      <c r="C58" s="107">
        <v>418531</v>
      </c>
      <c r="D58" s="107">
        <v>353481</v>
      </c>
      <c r="E58" s="107">
        <v>65050</v>
      </c>
      <c r="F58" s="108">
        <v>0.84457543168845317</v>
      </c>
      <c r="G58" s="179">
        <v>5.6003509247075519E-4</v>
      </c>
      <c r="H58" s="108">
        <v>0.84347778307713195</v>
      </c>
      <c r="I58" s="108">
        <v>0.84567308029977439</v>
      </c>
      <c r="K58" s="31">
        <v>408647</v>
      </c>
      <c r="L58" s="31">
        <v>346281</v>
      </c>
      <c r="M58" s="31">
        <v>62366</v>
      </c>
      <c r="N58" s="41">
        <v>0.84738417264778643</v>
      </c>
      <c r="O58" s="42">
        <v>5.6255605591348052E-4</v>
      </c>
      <c r="P58" s="41">
        <v>0.8462815830389111</v>
      </c>
      <c r="Q58" s="41">
        <v>0.84848676225666175</v>
      </c>
      <c r="S58" s="182">
        <v>2.8087409593332557E-3</v>
      </c>
      <c r="T58" s="182">
        <v>1.2529050817957188E-3</v>
      </c>
      <c r="U58" s="182">
        <v>4.3645768368707925E-3</v>
      </c>
      <c r="V58" s="107" t="s">
        <v>149</v>
      </c>
    </row>
    <row r="59" spans="1:22" x14ac:dyDescent="0.25">
      <c r="B59" s="31" t="s">
        <v>138</v>
      </c>
      <c r="C59" s="107">
        <v>285342</v>
      </c>
      <c r="D59" s="107">
        <v>238593</v>
      </c>
      <c r="E59" s="107">
        <v>46749</v>
      </c>
      <c r="F59" s="108">
        <v>0.83616502302500162</v>
      </c>
      <c r="G59" s="179">
        <v>6.928934568752131E-4</v>
      </c>
      <c r="H59" s="108">
        <v>0.83480697680440274</v>
      </c>
      <c r="I59" s="108">
        <v>0.83752306924560049</v>
      </c>
      <c r="K59" s="31">
        <v>283764</v>
      </c>
      <c r="L59" s="31">
        <v>237010</v>
      </c>
      <c r="M59" s="31">
        <v>46754</v>
      </c>
      <c r="N59" s="41">
        <v>0.83523632314176566</v>
      </c>
      <c r="O59" s="42">
        <v>6.9639681352861183E-4</v>
      </c>
      <c r="P59" s="41">
        <v>0.83387141046830116</v>
      </c>
      <c r="Q59" s="41">
        <v>0.83660123581523016</v>
      </c>
      <c r="S59" s="182">
        <v>-9.2869988323596164E-4</v>
      </c>
      <c r="T59" s="182">
        <v>-2.8541640847625908E-3</v>
      </c>
      <c r="U59" s="182">
        <v>9.967643182906675E-4</v>
      </c>
    </row>
    <row r="60" spans="1:22" x14ac:dyDescent="0.25">
      <c r="B60" s="31" t="s">
        <v>139</v>
      </c>
      <c r="C60" s="107">
        <v>322189</v>
      </c>
      <c r="D60" s="107">
        <v>270656</v>
      </c>
      <c r="E60" s="107">
        <v>51533</v>
      </c>
      <c r="F60" s="108">
        <v>0.84005350896523467</v>
      </c>
      <c r="G60" s="179">
        <v>6.4578132104872071E-4</v>
      </c>
      <c r="H60" s="108">
        <v>0.83878780083409044</v>
      </c>
      <c r="I60" s="108">
        <v>0.84131921709637891</v>
      </c>
      <c r="K60" s="31">
        <v>327850</v>
      </c>
      <c r="L60" s="31">
        <v>277795</v>
      </c>
      <c r="M60" s="31">
        <v>50055</v>
      </c>
      <c r="N60" s="41">
        <v>0.84732347109958828</v>
      </c>
      <c r="O60" s="42">
        <v>6.2816417322966419E-4</v>
      </c>
      <c r="P60" s="41">
        <v>0.84609229194367974</v>
      </c>
      <c r="Q60" s="41">
        <v>0.84855465025549681</v>
      </c>
      <c r="S60" s="182">
        <v>7.2699621343536025E-3</v>
      </c>
      <c r="T60" s="182">
        <v>5.5041949436784483E-3</v>
      </c>
      <c r="U60" s="182">
        <v>9.0357293250287567E-3</v>
      </c>
      <c r="V60" s="107" t="s">
        <v>149</v>
      </c>
    </row>
    <row r="61" spans="1:22" x14ac:dyDescent="0.25">
      <c r="B61" s="31" t="s">
        <v>140</v>
      </c>
      <c r="C61" s="107">
        <v>165547</v>
      </c>
      <c r="D61" s="107">
        <v>135803</v>
      </c>
      <c r="E61" s="107">
        <v>29744</v>
      </c>
      <c r="F61" s="108">
        <v>0.82032897002059835</v>
      </c>
      <c r="G61" s="179">
        <v>9.4356624416446367E-4</v>
      </c>
      <c r="H61" s="108">
        <v>0.81847961416500825</v>
      </c>
      <c r="I61" s="108">
        <v>0.82217832587618844</v>
      </c>
      <c r="K61" s="31">
        <v>169272</v>
      </c>
      <c r="L61" s="31">
        <v>138827</v>
      </c>
      <c r="M61" s="31">
        <v>30445</v>
      </c>
      <c r="N61" s="41">
        <v>0.82014154733210454</v>
      </c>
      <c r="O61" s="42">
        <v>9.3350633660661266E-4</v>
      </c>
      <c r="P61" s="41">
        <v>0.81831190853301561</v>
      </c>
      <c r="Q61" s="41">
        <v>0.82197118613119347</v>
      </c>
      <c r="S61" s="182">
        <v>-1.8742268849381016E-4</v>
      </c>
      <c r="T61" s="182">
        <v>-2.7889499204419377E-3</v>
      </c>
      <c r="U61" s="182">
        <v>2.4141045434543174E-3</v>
      </c>
    </row>
    <row r="62" spans="1:22" x14ac:dyDescent="0.25">
      <c r="E62" s="107">
        <v>0</v>
      </c>
      <c r="G62" s="179"/>
      <c r="M62" s="31">
        <v>0</v>
      </c>
      <c r="O62" s="42"/>
      <c r="S62" s="182"/>
      <c r="T62" s="182"/>
      <c r="U62" s="182"/>
    </row>
    <row r="63" spans="1:22" x14ac:dyDescent="0.25">
      <c r="A63" s="29" t="s">
        <v>42</v>
      </c>
      <c r="B63" s="31" t="s">
        <v>43</v>
      </c>
      <c r="C63" s="107">
        <v>192887</v>
      </c>
      <c r="D63" s="107">
        <v>158851</v>
      </c>
      <c r="E63" s="107">
        <v>34036</v>
      </c>
      <c r="F63" s="108">
        <v>0.82354435498504308</v>
      </c>
      <c r="G63" s="179">
        <v>8.6798015597942552E-4</v>
      </c>
      <c r="H63" s="108">
        <v>0.82184314514002799</v>
      </c>
      <c r="I63" s="108">
        <v>0.82524556483005818</v>
      </c>
      <c r="K63" s="31">
        <v>185197</v>
      </c>
      <c r="L63" s="31">
        <v>153410</v>
      </c>
      <c r="M63" s="31">
        <v>31787</v>
      </c>
      <c r="N63" s="41">
        <v>0.82836115055859438</v>
      </c>
      <c r="O63" s="42">
        <v>8.7619482740549975E-4</v>
      </c>
      <c r="P63" s="41">
        <v>0.82664384025343929</v>
      </c>
      <c r="Q63" s="41">
        <v>0.83007846086374948</v>
      </c>
      <c r="S63" s="182">
        <v>4.8167955735513024E-3</v>
      </c>
      <c r="T63" s="182">
        <v>2.3994655650939789E-3</v>
      </c>
      <c r="U63" s="182">
        <v>7.2341255820086263E-3</v>
      </c>
      <c r="V63" s="107" t="s">
        <v>149</v>
      </c>
    </row>
    <row r="64" spans="1:22" x14ac:dyDescent="0.25">
      <c r="B64" s="31" t="s">
        <v>44</v>
      </c>
      <c r="C64" s="107">
        <v>186686</v>
      </c>
      <c r="D64" s="107">
        <v>153046</v>
      </c>
      <c r="E64" s="107">
        <v>33640</v>
      </c>
      <c r="F64" s="108">
        <v>0.81980437740376888</v>
      </c>
      <c r="G64" s="179">
        <v>8.8955203916674596E-4</v>
      </c>
      <c r="H64" s="108">
        <v>0.8180608874446279</v>
      </c>
      <c r="I64" s="108">
        <v>0.82154786736290986</v>
      </c>
      <c r="K64" s="31">
        <v>176442</v>
      </c>
      <c r="L64" s="31">
        <v>145817</v>
      </c>
      <c r="M64" s="31">
        <v>30625</v>
      </c>
      <c r="N64" s="41">
        <v>0.82643021502816794</v>
      </c>
      <c r="O64" s="42">
        <v>9.016524565262264E-4</v>
      </c>
      <c r="P64" s="41">
        <v>0.82466300868680442</v>
      </c>
      <c r="Q64" s="41">
        <v>0.82819742136953145</v>
      </c>
      <c r="S64" s="182">
        <v>6.6258376243990558E-3</v>
      </c>
      <c r="T64" s="182">
        <v>4.1432982024129528E-3</v>
      </c>
      <c r="U64" s="182">
        <v>9.1083770463851587E-3</v>
      </c>
      <c r="V64" s="107" t="s">
        <v>149</v>
      </c>
    </row>
    <row r="65" spans="1:22" x14ac:dyDescent="0.25">
      <c r="B65" s="31" t="s">
        <v>45</v>
      </c>
      <c r="C65" s="107">
        <v>172539</v>
      </c>
      <c r="D65" s="107">
        <v>142228</v>
      </c>
      <c r="E65" s="107">
        <v>30311</v>
      </c>
      <c r="F65" s="108">
        <v>0.82432377607381524</v>
      </c>
      <c r="G65" s="179">
        <v>9.161398383775982E-4</v>
      </c>
      <c r="H65" s="108">
        <v>0.82252817498579278</v>
      </c>
      <c r="I65" s="108">
        <v>0.8261193771618377</v>
      </c>
      <c r="K65" s="31">
        <v>188375</v>
      </c>
      <c r="L65" s="31">
        <v>155948</v>
      </c>
      <c r="M65" s="31">
        <v>32427</v>
      </c>
      <c r="N65" s="41">
        <v>0.82785932315859323</v>
      </c>
      <c r="O65" s="42">
        <v>8.6977794790520243E-4</v>
      </c>
      <c r="P65" s="41">
        <v>0.82615458970615185</v>
      </c>
      <c r="Q65" s="41">
        <v>0.82956405661103461</v>
      </c>
      <c r="S65" s="182">
        <v>3.5355470847779902E-3</v>
      </c>
      <c r="T65" s="182">
        <v>1.0595574424793171E-3</v>
      </c>
      <c r="U65" s="182">
        <v>6.0115367270766632E-3</v>
      </c>
      <c r="V65" s="107" t="s">
        <v>149</v>
      </c>
    </row>
    <row r="66" spans="1:22" x14ac:dyDescent="0.25">
      <c r="B66" s="31" t="s">
        <v>46</v>
      </c>
      <c r="C66" s="107">
        <v>164171</v>
      </c>
      <c r="D66" s="107">
        <v>138116</v>
      </c>
      <c r="E66" s="107">
        <v>26055</v>
      </c>
      <c r="F66" s="108">
        <v>0.84129352930785584</v>
      </c>
      <c r="G66" s="179">
        <v>9.0182624389246731E-4</v>
      </c>
      <c r="H66" s="108">
        <v>0.83952598234951359</v>
      </c>
      <c r="I66" s="108">
        <v>0.84306107626619808</v>
      </c>
      <c r="K66" s="31">
        <v>162726</v>
      </c>
      <c r="L66" s="31">
        <v>136605</v>
      </c>
      <c r="M66" s="31">
        <v>26121</v>
      </c>
      <c r="N66" s="41">
        <v>0.83947863279377599</v>
      </c>
      <c r="O66" s="42">
        <v>9.1000289462211058E-4</v>
      </c>
      <c r="P66" s="41">
        <v>0.83769505989448945</v>
      </c>
      <c r="Q66" s="41">
        <v>0.84126220569306254</v>
      </c>
      <c r="S66" s="182">
        <v>-1.8148965140798445E-3</v>
      </c>
      <c r="T66" s="182">
        <v>-4.3259891583564518E-3</v>
      </c>
      <c r="U66" s="182">
        <v>6.9619613019676228E-4</v>
      </c>
    </row>
    <row r="67" spans="1:22" x14ac:dyDescent="0.25">
      <c r="B67" s="31" t="s">
        <v>47</v>
      </c>
      <c r="C67" s="107">
        <v>163671</v>
      </c>
      <c r="D67" s="107">
        <v>139594</v>
      </c>
      <c r="E67" s="107">
        <v>24077</v>
      </c>
      <c r="F67" s="108">
        <v>0.85289391523238689</v>
      </c>
      <c r="G67" s="179">
        <v>8.755419483352934E-4</v>
      </c>
      <c r="H67" s="108">
        <v>0.85117788454669574</v>
      </c>
      <c r="I67" s="108">
        <v>0.85460994591807804</v>
      </c>
      <c r="K67" s="31">
        <v>159841</v>
      </c>
      <c r="L67" s="31">
        <v>136189</v>
      </c>
      <c r="M67" s="31">
        <v>23652</v>
      </c>
      <c r="N67" s="41">
        <v>0.85202795277807319</v>
      </c>
      <c r="O67" s="42">
        <v>8.8812208280829904E-4</v>
      </c>
      <c r="P67" s="41">
        <v>0.85028726548189426</v>
      </c>
      <c r="Q67" s="41">
        <v>0.85376864007425213</v>
      </c>
      <c r="S67" s="182">
        <v>-8.6596245431369567E-4</v>
      </c>
      <c r="T67" s="182">
        <v>-3.3103382761469576E-3</v>
      </c>
      <c r="U67" s="182">
        <v>1.5784133675195663E-3</v>
      </c>
    </row>
    <row r="68" spans="1:22" x14ac:dyDescent="0.25">
      <c r="B68" s="31" t="s">
        <v>48</v>
      </c>
      <c r="C68" s="107">
        <v>173291</v>
      </c>
      <c r="D68" s="107">
        <v>150219</v>
      </c>
      <c r="E68" s="107">
        <v>23072</v>
      </c>
      <c r="F68" s="108">
        <v>0.86685979075658859</v>
      </c>
      <c r="G68" s="179">
        <v>8.1609561245589587E-4</v>
      </c>
      <c r="H68" s="108">
        <v>0.86526027274823392</v>
      </c>
      <c r="I68" s="108">
        <v>0.86845930876494326</v>
      </c>
      <c r="K68" s="31">
        <v>159718</v>
      </c>
      <c r="L68" s="31">
        <v>138083</v>
      </c>
      <c r="M68" s="31">
        <v>21635</v>
      </c>
      <c r="N68" s="41">
        <v>0.86454250616711958</v>
      </c>
      <c r="O68" s="42">
        <v>8.562838672816869E-4</v>
      </c>
      <c r="P68" s="41">
        <v>0.86286422062670476</v>
      </c>
      <c r="Q68" s="41">
        <v>0.86622079170753441</v>
      </c>
      <c r="S68" s="182">
        <v>-2.3172845894690042E-3</v>
      </c>
      <c r="T68" s="182">
        <v>-4.635753428404903E-3</v>
      </c>
      <c r="U68" s="182">
        <v>1.1842494668946185E-6</v>
      </c>
    </row>
    <row r="69" spans="1:22" x14ac:dyDescent="0.25">
      <c r="B69" s="31" t="s">
        <v>49</v>
      </c>
      <c r="C69" s="107">
        <v>138364</v>
      </c>
      <c r="D69" s="107">
        <v>116479</v>
      </c>
      <c r="E69" s="107">
        <v>21885</v>
      </c>
      <c r="F69" s="108">
        <v>0.84183024486138014</v>
      </c>
      <c r="G69" s="179">
        <v>9.8098514114250716E-4</v>
      </c>
      <c r="H69" s="108">
        <v>0.83990754931537193</v>
      </c>
      <c r="I69" s="108">
        <v>0.84375294040738835</v>
      </c>
      <c r="K69" s="31">
        <v>157234</v>
      </c>
      <c r="L69" s="31">
        <v>133861</v>
      </c>
      <c r="M69" s="31">
        <v>23373</v>
      </c>
      <c r="N69" s="41">
        <v>0.85134894488469415</v>
      </c>
      <c r="O69" s="42">
        <v>8.9714897993814469E-4</v>
      </c>
      <c r="P69" s="41">
        <v>0.84959056519524856</v>
      </c>
      <c r="Q69" s="41">
        <v>0.85310732457413974</v>
      </c>
      <c r="S69" s="182">
        <v>9.5187000233140084E-3</v>
      </c>
      <c r="T69" s="182">
        <v>6.9131469557075784E-3</v>
      </c>
      <c r="U69" s="182">
        <v>1.2124253090920439E-2</v>
      </c>
      <c r="V69" s="107" t="s">
        <v>149</v>
      </c>
    </row>
    <row r="70" spans="1:22" x14ac:dyDescent="0.25">
      <c r="E70" s="107">
        <v>0</v>
      </c>
      <c r="G70" s="179"/>
      <c r="M70" s="31">
        <v>0</v>
      </c>
      <c r="O70" s="42"/>
      <c r="S70" s="182"/>
      <c r="T70" s="182"/>
      <c r="U70" s="182"/>
    </row>
    <row r="71" spans="1:22" x14ac:dyDescent="0.25">
      <c r="B71" s="31" t="s">
        <v>50</v>
      </c>
      <c r="C71" s="107">
        <v>379573</v>
      </c>
      <c r="D71" s="107">
        <v>311897</v>
      </c>
      <c r="E71" s="107">
        <v>67676</v>
      </c>
      <c r="F71" s="108">
        <v>0.82170491578695004</v>
      </c>
      <c r="G71" s="179">
        <v>6.2126941095226867E-4</v>
      </c>
      <c r="H71" s="108">
        <v>0.82048725011678714</v>
      </c>
      <c r="I71" s="108">
        <v>0.82292258145711294</v>
      </c>
      <c r="K71" s="31">
        <v>361639</v>
      </c>
      <c r="L71" s="31">
        <v>299227</v>
      </c>
      <c r="M71" s="31">
        <v>62412</v>
      </c>
      <c r="N71" s="41">
        <v>0.82741905601995358</v>
      </c>
      <c r="O71" s="42">
        <v>6.2837883627783297E-4</v>
      </c>
      <c r="P71" s="41">
        <v>0.82618745613220179</v>
      </c>
      <c r="Q71" s="41">
        <v>0.82865065590770537</v>
      </c>
      <c r="S71" s="182">
        <v>5.7141402330035396E-3</v>
      </c>
      <c r="T71" s="182">
        <v>3.9821880957788009E-3</v>
      </c>
      <c r="U71" s="182">
        <v>7.4460923702282782E-3</v>
      </c>
      <c r="V71" s="107" t="s">
        <v>149</v>
      </c>
    </row>
    <row r="72" spans="1:22" x14ac:dyDescent="0.25">
      <c r="B72" s="31" t="s">
        <v>51</v>
      </c>
      <c r="C72" s="107">
        <v>336710</v>
      </c>
      <c r="D72" s="107">
        <v>280344</v>
      </c>
      <c r="E72" s="107">
        <v>56366</v>
      </c>
      <c r="F72" s="108">
        <v>0.83259778444358645</v>
      </c>
      <c r="G72" s="179">
        <v>6.433839442937108E-4</v>
      </c>
      <c r="H72" s="108">
        <v>0.8313367750845394</v>
      </c>
      <c r="I72" s="108">
        <v>0.8338587938026335</v>
      </c>
      <c r="K72" s="31">
        <v>351101</v>
      </c>
      <c r="L72" s="31">
        <v>292553</v>
      </c>
      <c r="M72" s="31">
        <v>58548</v>
      </c>
      <c r="N72" s="41">
        <v>0.83324456495424393</v>
      </c>
      <c r="O72" s="42">
        <v>6.2908627544301773E-4</v>
      </c>
      <c r="P72" s="41">
        <v>0.83201157851120722</v>
      </c>
      <c r="Q72" s="41">
        <v>0.83447755139728064</v>
      </c>
      <c r="S72" s="182">
        <v>6.4678051065747422E-4</v>
      </c>
      <c r="T72" s="182">
        <v>-1.1168845607587097E-3</v>
      </c>
      <c r="U72" s="182">
        <v>2.4104455820736581E-3</v>
      </c>
    </row>
    <row r="73" spans="1:22" x14ac:dyDescent="0.25">
      <c r="B73" s="31" t="s">
        <v>52</v>
      </c>
      <c r="C73" s="107">
        <v>336962</v>
      </c>
      <c r="D73" s="107">
        <v>289813</v>
      </c>
      <c r="E73" s="107">
        <v>47149</v>
      </c>
      <c r="F73" s="108">
        <v>0.86007621037387005</v>
      </c>
      <c r="G73" s="179">
        <v>5.9761815644182267E-4</v>
      </c>
      <c r="H73" s="108">
        <v>0.85890490031073685</v>
      </c>
      <c r="I73" s="108">
        <v>0.86124752043700326</v>
      </c>
      <c r="K73" s="31">
        <v>319559</v>
      </c>
      <c r="L73" s="31">
        <v>274272</v>
      </c>
      <c r="M73" s="31">
        <v>45287</v>
      </c>
      <c r="N73" s="41">
        <v>0.85828282101270814</v>
      </c>
      <c r="O73" s="42">
        <v>6.1695136951992412E-4</v>
      </c>
      <c r="P73" s="41">
        <v>0.85707361854823638</v>
      </c>
      <c r="Q73" s="41">
        <v>0.8594920234771799</v>
      </c>
      <c r="S73" s="182">
        <v>-1.7933893611619123E-3</v>
      </c>
      <c r="T73" s="182">
        <v>-3.476910083591286E-3</v>
      </c>
      <c r="U73" s="182">
        <v>-1.0986863873253859E-4</v>
      </c>
      <c r="V73" s="107" t="s">
        <v>149</v>
      </c>
    </row>
    <row r="74" spans="1:22" x14ac:dyDescent="0.25">
      <c r="B74" s="31" t="s">
        <v>49</v>
      </c>
      <c r="C74" s="107">
        <v>138364</v>
      </c>
      <c r="D74" s="107">
        <v>116479</v>
      </c>
      <c r="E74" s="107">
        <v>21885</v>
      </c>
      <c r="F74" s="108">
        <v>0.84183024486138014</v>
      </c>
      <c r="G74" s="179">
        <v>9.8098514114250716E-4</v>
      </c>
      <c r="H74" s="108">
        <v>0.83990754931537193</v>
      </c>
      <c r="I74" s="108">
        <v>0.84375294040738835</v>
      </c>
      <c r="K74" s="31">
        <v>157234</v>
      </c>
      <c r="L74" s="31">
        <v>133861</v>
      </c>
      <c r="M74" s="31">
        <v>23373</v>
      </c>
      <c r="N74" s="41">
        <v>0.85134894488469415</v>
      </c>
      <c r="O74" s="42">
        <v>8.9714897993814469E-4</v>
      </c>
      <c r="P74" s="41">
        <v>0.84959056519524856</v>
      </c>
      <c r="Q74" s="41">
        <v>0.85310732457413974</v>
      </c>
      <c r="S74" s="182">
        <v>9.5187000233140084E-3</v>
      </c>
      <c r="T74" s="182">
        <v>6.9131469557075784E-3</v>
      </c>
      <c r="U74" s="182">
        <v>1.2124253090920439E-2</v>
      </c>
      <c r="V74" s="107" t="s">
        <v>149</v>
      </c>
    </row>
    <row r="75" spans="1:22" x14ac:dyDescent="0.25">
      <c r="E75" s="107">
        <v>0</v>
      </c>
      <c r="G75" s="179"/>
      <c r="M75" s="31">
        <v>0</v>
      </c>
      <c r="O75" s="42"/>
      <c r="S75" s="182"/>
      <c r="T75" s="182"/>
      <c r="U75" s="182"/>
    </row>
    <row r="76" spans="1:22" x14ac:dyDescent="0.25">
      <c r="A76" s="29" t="s">
        <v>53</v>
      </c>
      <c r="B76" s="31" t="s">
        <v>54</v>
      </c>
      <c r="C76" s="107">
        <v>645885</v>
      </c>
      <c r="D76" s="107">
        <v>570871</v>
      </c>
      <c r="E76" s="107">
        <v>75014</v>
      </c>
      <c r="F76" s="108">
        <v>0.8838585816360498</v>
      </c>
      <c r="G76" s="179">
        <v>3.9866430749557465E-4</v>
      </c>
      <c r="H76" s="108">
        <v>0.8830772139514369</v>
      </c>
      <c r="I76" s="108">
        <v>0.8846399493206627</v>
      </c>
      <c r="K76" s="31">
        <v>642412</v>
      </c>
      <c r="L76" s="31">
        <v>567089</v>
      </c>
      <c r="M76" s="31">
        <v>75323</v>
      </c>
      <c r="N76" s="41">
        <v>0.88274969956974647</v>
      </c>
      <c r="O76" s="42">
        <v>4.0139221852527192E-4</v>
      </c>
      <c r="P76" s="41">
        <v>0.88196298527776229</v>
      </c>
      <c r="Q76" s="41">
        <v>0.88353641386173065</v>
      </c>
      <c r="S76" s="182">
        <v>-1.1088820663033294E-3</v>
      </c>
      <c r="T76" s="182">
        <v>-2.2177102856669757E-3</v>
      </c>
      <c r="U76" s="182">
        <v>-5.3846939683391618E-8</v>
      </c>
    </row>
    <row r="77" spans="1:22" x14ac:dyDescent="0.25">
      <c r="B77" s="31" t="s">
        <v>55</v>
      </c>
      <c r="C77" s="107">
        <v>540118</v>
      </c>
      <c r="D77" s="107">
        <v>425935</v>
      </c>
      <c r="E77" s="107">
        <v>114183</v>
      </c>
      <c r="F77" s="108">
        <v>0.78859619564613659</v>
      </c>
      <c r="G77" s="179">
        <v>5.5557080107960339E-4</v>
      </c>
      <c r="H77" s="108">
        <v>0.78750729688515853</v>
      </c>
      <c r="I77" s="108">
        <v>0.78968509440711465</v>
      </c>
      <c r="K77" s="31">
        <v>544041</v>
      </c>
      <c r="L77" s="31">
        <v>431623</v>
      </c>
      <c r="M77" s="31">
        <v>112418</v>
      </c>
      <c r="N77" s="41">
        <v>0.79336483831181837</v>
      </c>
      <c r="O77" s="42">
        <v>5.489373374149419E-4</v>
      </c>
      <c r="P77" s="41">
        <v>0.79228894090071578</v>
      </c>
      <c r="Q77" s="41">
        <v>0.79444073572292095</v>
      </c>
      <c r="S77" s="182">
        <v>4.7686426656817771E-3</v>
      </c>
      <c r="T77" s="182">
        <v>3.2378448772723625E-3</v>
      </c>
      <c r="U77" s="182">
        <v>6.2994404540911916E-3</v>
      </c>
      <c r="V77" s="107" t="s">
        <v>149</v>
      </c>
    </row>
    <row r="78" spans="1:22" x14ac:dyDescent="0.25">
      <c r="E78" s="107">
        <v>0</v>
      </c>
      <c r="G78" s="179"/>
      <c r="M78" s="31">
        <v>0</v>
      </c>
      <c r="O78" s="42"/>
      <c r="S78" s="182"/>
      <c r="T78" s="182"/>
      <c r="U78" s="182"/>
    </row>
    <row r="79" spans="1:22" x14ac:dyDescent="0.25">
      <c r="A79" s="29" t="s">
        <v>56</v>
      </c>
      <c r="B79" s="31" t="s">
        <v>57</v>
      </c>
      <c r="C79" s="107">
        <v>721892</v>
      </c>
      <c r="D79" s="107">
        <v>639756</v>
      </c>
      <c r="E79" s="107">
        <v>82136</v>
      </c>
      <c r="F79" s="108">
        <v>0.88622120760446166</v>
      </c>
      <c r="G79" s="179">
        <v>3.7373658664163913E-4</v>
      </c>
      <c r="H79" s="108">
        <v>0.88548869735493907</v>
      </c>
      <c r="I79" s="108">
        <v>0.88695371785398425</v>
      </c>
      <c r="K79" s="31">
        <v>721839</v>
      </c>
      <c r="L79" s="31">
        <v>639126</v>
      </c>
      <c r="M79" s="31">
        <v>82713</v>
      </c>
      <c r="N79" s="41">
        <v>0.88541350633590044</v>
      </c>
      <c r="O79" s="42">
        <v>3.7490360371470247E-4</v>
      </c>
      <c r="P79" s="41">
        <v>0.88467870877494537</v>
      </c>
      <c r="Q79" s="41">
        <v>0.8861483038968555</v>
      </c>
      <c r="S79" s="182">
        <v>-8.0770126856122282E-4</v>
      </c>
      <c r="T79" s="182">
        <v>-1.8452648975328841E-3</v>
      </c>
      <c r="U79" s="182">
        <v>2.2986236041043842E-4</v>
      </c>
    </row>
    <row r="80" spans="1:22" x14ac:dyDescent="0.25">
      <c r="B80" s="31" t="s">
        <v>58</v>
      </c>
      <c r="C80" s="107">
        <v>464111</v>
      </c>
      <c r="D80" s="107">
        <v>357050</v>
      </c>
      <c r="E80" s="107">
        <v>107061</v>
      </c>
      <c r="F80" s="108">
        <v>0.76932027036635631</v>
      </c>
      <c r="G80" s="179">
        <v>6.1836852195602343E-4</v>
      </c>
      <c r="H80" s="108">
        <v>0.76810829033414929</v>
      </c>
      <c r="I80" s="108">
        <v>0.77053225039856332</v>
      </c>
      <c r="K80" s="31">
        <v>464613</v>
      </c>
      <c r="L80" s="31">
        <v>359585</v>
      </c>
      <c r="M80" s="31">
        <v>105028</v>
      </c>
      <c r="N80" s="41">
        <v>0.77394519740084755</v>
      </c>
      <c r="O80" s="42">
        <v>6.1364372172860405E-4</v>
      </c>
      <c r="P80" s="41">
        <v>0.7727424778069204</v>
      </c>
      <c r="Q80" s="41">
        <v>0.7751479169947747</v>
      </c>
      <c r="S80" s="182">
        <v>4.6249270344912441E-3</v>
      </c>
      <c r="T80" s="182">
        <v>2.9174326226527113E-3</v>
      </c>
      <c r="U80" s="182">
        <v>6.3324214463297765E-3</v>
      </c>
      <c r="V80" s="107" t="s">
        <v>149</v>
      </c>
    </row>
    <row r="81" spans="1:22" x14ac:dyDescent="0.25">
      <c r="E81" s="107">
        <v>0</v>
      </c>
      <c r="G81" s="179"/>
      <c r="M81" s="31">
        <v>0</v>
      </c>
      <c r="O81" s="42"/>
      <c r="S81" s="182"/>
      <c r="T81" s="182"/>
      <c r="U81" s="182"/>
    </row>
    <row r="82" spans="1:22" x14ac:dyDescent="0.25">
      <c r="A82" s="29" t="s">
        <v>59</v>
      </c>
      <c r="B82" s="31" t="s">
        <v>60</v>
      </c>
      <c r="C82" s="107">
        <v>193073</v>
      </c>
      <c r="D82" s="107">
        <v>150608</v>
      </c>
      <c r="E82" s="107">
        <v>42465</v>
      </c>
      <c r="F82" s="108">
        <v>0.78005728403246444</v>
      </c>
      <c r="G82" s="179">
        <v>9.4266475074020661E-4</v>
      </c>
      <c r="H82" s="108">
        <v>0.77820969507151816</v>
      </c>
      <c r="I82" s="108">
        <v>0.78190487299341072</v>
      </c>
      <c r="K82" s="31">
        <v>171287</v>
      </c>
      <c r="L82" s="31">
        <v>132025</v>
      </c>
      <c r="M82" s="31">
        <v>39262</v>
      </c>
      <c r="N82" s="41">
        <v>0.77078237110814019</v>
      </c>
      <c r="O82" s="42">
        <v>1.0156116943288449E-3</v>
      </c>
      <c r="P82" s="41">
        <v>0.76879180876497799</v>
      </c>
      <c r="Q82" s="41">
        <v>0.77277293345130238</v>
      </c>
      <c r="S82" s="182">
        <v>-9.2749129243242523E-3</v>
      </c>
      <c r="T82" s="182">
        <v>-1.1990827961055819E-2</v>
      </c>
      <c r="U82" s="182">
        <v>-6.5589978875926856E-3</v>
      </c>
      <c r="V82" s="107" t="s">
        <v>149</v>
      </c>
    </row>
    <row r="83" spans="1:22" x14ac:dyDescent="0.25">
      <c r="B83" s="31" t="s">
        <v>61</v>
      </c>
      <c r="C83" s="107">
        <v>550549</v>
      </c>
      <c r="D83" s="107">
        <v>465077</v>
      </c>
      <c r="E83" s="107">
        <v>85472</v>
      </c>
      <c r="F83" s="108">
        <v>0.84475133003601854</v>
      </c>
      <c r="G83" s="179">
        <v>4.880680707105813E-4</v>
      </c>
      <c r="H83" s="108">
        <v>0.84379473419542184</v>
      </c>
      <c r="I83" s="108">
        <v>0.84570792587661525</v>
      </c>
      <c r="K83" s="31">
        <v>542545</v>
      </c>
      <c r="L83" s="31">
        <v>458064</v>
      </c>
      <c r="M83" s="31">
        <v>84481</v>
      </c>
      <c r="N83" s="41">
        <v>0.84428757061626225</v>
      </c>
      <c r="O83" s="42">
        <v>4.9225366171621796E-4</v>
      </c>
      <c r="P83" s="41">
        <v>0.84332277116804055</v>
      </c>
      <c r="Q83" s="41">
        <v>0.84525237006448395</v>
      </c>
      <c r="S83" s="182">
        <v>-4.6375941975629331E-4</v>
      </c>
      <c r="T83" s="182">
        <v>-1.82242840725695E-3</v>
      </c>
      <c r="U83" s="182">
        <v>8.949095677443634E-4</v>
      </c>
    </row>
    <row r="84" spans="1:22" x14ac:dyDescent="0.25">
      <c r="B84" s="31" t="s">
        <v>62</v>
      </c>
      <c r="C84" s="107">
        <v>433252</v>
      </c>
      <c r="D84" s="107">
        <v>376740</v>
      </c>
      <c r="E84" s="107">
        <v>56512</v>
      </c>
      <c r="F84" s="108">
        <v>0.86956321032563033</v>
      </c>
      <c r="G84" s="179">
        <v>5.1165867424077791E-4</v>
      </c>
      <c r="H84" s="108">
        <v>0.86856037775174089</v>
      </c>
      <c r="I84" s="108">
        <v>0.87056604289951978</v>
      </c>
      <c r="K84" s="31">
        <v>462339</v>
      </c>
      <c r="L84" s="31">
        <v>403215</v>
      </c>
      <c r="M84" s="31">
        <v>59124</v>
      </c>
      <c r="N84" s="41">
        <v>0.87211980819268975</v>
      </c>
      <c r="O84" s="42">
        <v>4.9114468671366022E-4</v>
      </c>
      <c r="P84" s="41">
        <v>0.87115718229553274</v>
      </c>
      <c r="Q84" s="41">
        <v>0.87308243408984676</v>
      </c>
      <c r="S84" s="182">
        <v>2.556597867059418E-3</v>
      </c>
      <c r="T84" s="182">
        <v>1.1664925455743737E-3</v>
      </c>
      <c r="U84" s="182">
        <v>3.9467031885444624E-3</v>
      </c>
      <c r="V84" s="107" t="s">
        <v>149</v>
      </c>
    </row>
    <row r="85" spans="1:22" x14ac:dyDescent="0.25">
      <c r="E85" s="107">
        <v>0</v>
      </c>
      <c r="G85" s="179"/>
      <c r="M85" s="31">
        <v>0</v>
      </c>
      <c r="O85" s="42"/>
      <c r="S85" s="182"/>
      <c r="T85" s="182"/>
      <c r="U85" s="182"/>
    </row>
    <row r="86" spans="1:22" x14ac:dyDescent="0.25">
      <c r="A86" s="29" t="s">
        <v>63</v>
      </c>
      <c r="B86" s="31" t="s">
        <v>64</v>
      </c>
      <c r="C86" s="107">
        <v>693208</v>
      </c>
      <c r="D86" s="107">
        <v>605050</v>
      </c>
      <c r="E86" s="107">
        <v>88158</v>
      </c>
      <c r="F86" s="108">
        <v>0.87282604932430097</v>
      </c>
      <c r="G86" s="179">
        <v>4.0015767221331442E-4</v>
      </c>
      <c r="H86" s="108">
        <v>0.87204175469862544</v>
      </c>
      <c r="I86" s="108">
        <v>0.8736103439499765</v>
      </c>
      <c r="K86" s="31">
        <v>716433</v>
      </c>
      <c r="L86" s="31">
        <v>624410</v>
      </c>
      <c r="M86" s="31">
        <v>92023</v>
      </c>
      <c r="N86" s="41">
        <v>0.87155393456191999</v>
      </c>
      <c r="O86" s="42">
        <v>3.9529356609054527E-4</v>
      </c>
      <c r="P86" s="41">
        <v>0.87077917340906208</v>
      </c>
      <c r="Q86" s="41">
        <v>0.87232869571477789</v>
      </c>
      <c r="S86" s="182">
        <v>-1.2721147623809825E-3</v>
      </c>
      <c r="T86" s="182">
        <v>-2.3745745442310378E-3</v>
      </c>
      <c r="U86" s="182">
        <v>-1.6965498053092727E-4</v>
      </c>
      <c r="V86" s="107" t="s">
        <v>149</v>
      </c>
    </row>
    <row r="87" spans="1:22" x14ac:dyDescent="0.25">
      <c r="B87" s="31" t="s">
        <v>65</v>
      </c>
      <c r="C87" s="107">
        <v>4574</v>
      </c>
      <c r="D87" s="107">
        <v>3463</v>
      </c>
      <c r="E87" s="107">
        <v>1111</v>
      </c>
      <c r="F87" s="108">
        <v>0.75710537822474855</v>
      </c>
      <c r="G87" s="179">
        <v>6.3407267050559143E-3</v>
      </c>
      <c r="H87" s="108">
        <v>0.74467778224702763</v>
      </c>
      <c r="I87" s="108">
        <v>0.76953297420246947</v>
      </c>
      <c r="K87" s="31">
        <v>4293</v>
      </c>
      <c r="L87" s="31">
        <v>3290</v>
      </c>
      <c r="M87" s="31">
        <v>1003</v>
      </c>
      <c r="N87" s="41">
        <v>0.76636384812485436</v>
      </c>
      <c r="O87" s="42">
        <v>6.4581344580568606E-3</v>
      </c>
      <c r="P87" s="41">
        <v>0.75370613717974577</v>
      </c>
      <c r="Q87" s="41">
        <v>0.77902155906996295</v>
      </c>
      <c r="S87" s="182">
        <v>9.2584699001058146E-3</v>
      </c>
      <c r="T87" s="182">
        <v>-8.4805929973326179E-3</v>
      </c>
      <c r="U87" s="182">
        <v>2.6997532797544247E-2</v>
      </c>
    </row>
    <row r="88" spans="1:22" x14ac:dyDescent="0.25">
      <c r="B88" s="31" t="s">
        <v>66</v>
      </c>
      <c r="C88" s="107">
        <v>5777</v>
      </c>
      <c r="D88" s="107">
        <v>3952</v>
      </c>
      <c r="E88" s="107">
        <v>1825</v>
      </c>
      <c r="F88" s="108">
        <v>0.6840920893197161</v>
      </c>
      <c r="G88" s="179">
        <v>6.1162658052129814E-3</v>
      </c>
      <c r="H88" s="108">
        <v>0.67210442862162478</v>
      </c>
      <c r="I88" s="108">
        <v>0.69607975001780742</v>
      </c>
      <c r="K88" s="31">
        <v>6090</v>
      </c>
      <c r="L88" s="31">
        <v>4415</v>
      </c>
      <c r="M88" s="31">
        <v>1675</v>
      </c>
      <c r="N88" s="41">
        <v>0.72495894909688008</v>
      </c>
      <c r="O88" s="42">
        <v>5.7219863927964448E-3</v>
      </c>
      <c r="P88" s="41">
        <v>0.71374406184697081</v>
      </c>
      <c r="Q88" s="41">
        <v>0.73617383634678935</v>
      </c>
      <c r="S88" s="182">
        <v>4.0866859777163977E-2</v>
      </c>
      <c r="T88" s="182">
        <v>2.4450782025586117E-2</v>
      </c>
      <c r="U88" s="182">
        <v>5.7282937528741834E-2</v>
      </c>
      <c r="V88" s="107" t="s">
        <v>149</v>
      </c>
    </row>
    <row r="89" spans="1:22" x14ac:dyDescent="0.25">
      <c r="B89" s="31" t="s">
        <v>67</v>
      </c>
      <c r="C89" s="107">
        <v>25046</v>
      </c>
      <c r="D89" s="107">
        <v>18914</v>
      </c>
      <c r="E89" s="107">
        <v>6132</v>
      </c>
      <c r="F89" s="108">
        <v>0.75517048630519845</v>
      </c>
      <c r="G89" s="179">
        <v>2.7169722395625835E-3</v>
      </c>
      <c r="H89" s="108">
        <v>0.74984531856866066</v>
      </c>
      <c r="I89" s="108">
        <v>0.76049565404173625</v>
      </c>
      <c r="K89" s="31">
        <v>25792</v>
      </c>
      <c r="L89" s="31">
        <v>19487</v>
      </c>
      <c r="M89" s="31">
        <v>6305</v>
      </c>
      <c r="N89" s="41">
        <v>0.75554435483870963</v>
      </c>
      <c r="O89" s="42">
        <v>2.6760086187093027E-3</v>
      </c>
      <c r="P89" s="41">
        <v>0.75029947432372057</v>
      </c>
      <c r="Q89" s="41">
        <v>0.76078923535369869</v>
      </c>
      <c r="S89" s="182">
        <v>3.738685335111791E-4</v>
      </c>
      <c r="T89" s="182">
        <v>-7.1006372162900656E-3</v>
      </c>
      <c r="U89" s="182">
        <v>7.8483742833124238E-3</v>
      </c>
    </row>
    <row r="90" spans="1:22" x14ac:dyDescent="0.25">
      <c r="B90" s="31" t="s">
        <v>68</v>
      </c>
      <c r="C90" s="107">
        <v>7382</v>
      </c>
      <c r="D90" s="107">
        <v>5669</v>
      </c>
      <c r="E90" s="107">
        <v>1713</v>
      </c>
      <c r="F90" s="108">
        <v>0.76794906529395823</v>
      </c>
      <c r="G90" s="179">
        <v>4.9132724664936525E-3</v>
      </c>
      <c r="H90" s="108">
        <v>0.75831922821339837</v>
      </c>
      <c r="I90" s="108">
        <v>0.7775789023745181</v>
      </c>
      <c r="K90" s="31">
        <v>6298</v>
      </c>
      <c r="L90" s="31">
        <v>4827</v>
      </c>
      <c r="M90" s="31">
        <v>1471</v>
      </c>
      <c r="N90" s="41">
        <v>0.76643378850428712</v>
      </c>
      <c r="O90" s="42">
        <v>5.3313967306211603E-3</v>
      </c>
      <c r="P90" s="41">
        <v>0.75598444292497502</v>
      </c>
      <c r="Q90" s="41">
        <v>0.77688313408359921</v>
      </c>
      <c r="S90" s="182">
        <v>-1.5152767896711161E-3</v>
      </c>
      <c r="T90" s="182">
        <v>-1.5725484606178661E-2</v>
      </c>
      <c r="U90" s="182">
        <v>1.2694931026836427E-2</v>
      </c>
    </row>
    <row r="91" spans="1:22" x14ac:dyDescent="0.25">
      <c r="B91" s="31" t="s">
        <v>69</v>
      </c>
      <c r="C91" s="107">
        <v>74548</v>
      </c>
      <c r="D91" s="107">
        <v>50976</v>
      </c>
      <c r="E91" s="107">
        <v>23572</v>
      </c>
      <c r="F91" s="108">
        <v>0.68380104094006544</v>
      </c>
      <c r="G91" s="179">
        <v>1.7030488228735568E-3</v>
      </c>
      <c r="H91" s="108">
        <v>0.68046312658331998</v>
      </c>
      <c r="I91" s="108">
        <v>0.6871389552968109</v>
      </c>
      <c r="K91" s="31">
        <v>67550</v>
      </c>
      <c r="L91" s="31">
        <v>46531</v>
      </c>
      <c r="M91" s="31">
        <v>21019</v>
      </c>
      <c r="N91" s="41">
        <v>0.68883789785344185</v>
      </c>
      <c r="O91" s="42">
        <v>1.7813086961899751E-3</v>
      </c>
      <c r="P91" s="41">
        <v>0.68534659696356148</v>
      </c>
      <c r="Q91" s="41">
        <v>0.69232919874332222</v>
      </c>
      <c r="S91" s="182">
        <v>5.0368569133764085E-3</v>
      </c>
      <c r="T91" s="182">
        <v>2.0656586623227224E-4</v>
      </c>
      <c r="U91" s="182">
        <v>9.8671479605205448E-3</v>
      </c>
      <c r="V91" s="107" t="s">
        <v>149</v>
      </c>
    </row>
    <row r="92" spans="1:22" x14ac:dyDescent="0.25">
      <c r="B92" s="31" t="s">
        <v>70</v>
      </c>
      <c r="C92" s="107">
        <v>20339</v>
      </c>
      <c r="D92" s="107">
        <v>11607</v>
      </c>
      <c r="E92" s="107">
        <v>8732</v>
      </c>
      <c r="F92" s="108">
        <v>0.57067702443581292</v>
      </c>
      <c r="G92" s="179">
        <v>3.4707430386902061E-3</v>
      </c>
      <c r="H92" s="108">
        <v>0.56387449308038706</v>
      </c>
      <c r="I92" s="108">
        <v>0.57747955579123877</v>
      </c>
      <c r="K92" s="31">
        <v>23107</v>
      </c>
      <c r="L92" s="31">
        <v>14335</v>
      </c>
      <c r="M92" s="31">
        <v>8772</v>
      </c>
      <c r="N92" s="41">
        <v>0.6203747782057385</v>
      </c>
      <c r="O92" s="42">
        <v>3.1925140234779549E-3</v>
      </c>
      <c r="P92" s="41">
        <v>0.61411756569958265</v>
      </c>
      <c r="Q92" s="41">
        <v>0.62663199071189435</v>
      </c>
      <c r="S92" s="182">
        <v>4.9697753769925579E-2</v>
      </c>
      <c r="T92" s="182">
        <v>4.0454903518903781E-2</v>
      </c>
      <c r="U92" s="182">
        <v>5.8940604020947376E-2</v>
      </c>
      <c r="V92" s="107" t="s">
        <v>149</v>
      </c>
    </row>
    <row r="93" spans="1:22" x14ac:dyDescent="0.25">
      <c r="B93" s="31" t="s">
        <v>71</v>
      </c>
      <c r="C93" s="107">
        <v>15125</v>
      </c>
      <c r="D93" s="107">
        <v>10783</v>
      </c>
      <c r="E93" s="107">
        <v>4342</v>
      </c>
      <c r="F93" s="108">
        <v>0.7129256198347107</v>
      </c>
      <c r="G93" s="179">
        <v>3.6785074265441925E-3</v>
      </c>
      <c r="H93" s="108">
        <v>0.70571587776182099</v>
      </c>
      <c r="I93" s="108">
        <v>0.72013536190760041</v>
      </c>
      <c r="K93" s="31">
        <v>14261</v>
      </c>
      <c r="L93" s="31">
        <v>10267</v>
      </c>
      <c r="M93" s="31">
        <v>3994</v>
      </c>
      <c r="N93" s="41">
        <v>0.71993548839492316</v>
      </c>
      <c r="O93" s="42">
        <v>3.76011252198681E-3</v>
      </c>
      <c r="P93" s="41">
        <v>0.71256580327401098</v>
      </c>
      <c r="Q93" s="41">
        <v>0.72730517351583535</v>
      </c>
      <c r="S93" s="182">
        <v>7.0098685602124622E-3</v>
      </c>
      <c r="T93" s="182">
        <v>-3.300153066877004E-3</v>
      </c>
      <c r="U93" s="182">
        <v>1.7319890187301928E-2</v>
      </c>
    </row>
    <row r="94" spans="1:22" x14ac:dyDescent="0.25">
      <c r="B94" s="31" t="s">
        <v>72</v>
      </c>
      <c r="C94" s="107">
        <v>315836</v>
      </c>
      <c r="D94" s="107">
        <v>272858</v>
      </c>
      <c r="E94" s="107">
        <v>42978</v>
      </c>
      <c r="F94" s="108">
        <v>0.86392304867082914</v>
      </c>
      <c r="G94" s="179">
        <v>6.1009715579945763E-4</v>
      </c>
      <c r="H94" s="108">
        <v>0.86272728021839185</v>
      </c>
      <c r="I94" s="108">
        <v>0.86511881712326644</v>
      </c>
      <c r="K94" s="31">
        <v>299031</v>
      </c>
      <c r="L94" s="31">
        <v>257724</v>
      </c>
      <c r="M94" s="31">
        <v>41307</v>
      </c>
      <c r="N94" s="41">
        <v>0.86186382013904916</v>
      </c>
      <c r="O94" s="42">
        <v>6.3097904894752793E-4</v>
      </c>
      <c r="P94" s="41">
        <v>0.86062712392811269</v>
      </c>
      <c r="Q94" s="41">
        <v>0.86310051634998564</v>
      </c>
      <c r="S94" s="182">
        <v>-2.0592285317799774E-3</v>
      </c>
      <c r="T94" s="182">
        <v>-3.7795158531030082E-3</v>
      </c>
      <c r="U94" s="182">
        <v>-3.3894121045694673E-4</v>
      </c>
      <c r="V94" s="107" t="s">
        <v>149</v>
      </c>
    </row>
    <row r="95" spans="1:22" x14ac:dyDescent="0.25">
      <c r="B95" s="31" t="s">
        <v>73</v>
      </c>
      <c r="C95" s="107">
        <v>24168</v>
      </c>
      <c r="D95" s="107">
        <v>13534</v>
      </c>
      <c r="E95" s="107">
        <v>10634</v>
      </c>
      <c r="F95" s="108">
        <v>0.55999668983780204</v>
      </c>
      <c r="G95" s="179">
        <v>3.193010492464158E-3</v>
      </c>
      <c r="H95" s="108">
        <v>0.55373850427031379</v>
      </c>
      <c r="I95" s="108">
        <v>0.56625487540529029</v>
      </c>
      <c r="K95" s="31">
        <v>23598</v>
      </c>
      <c r="L95" s="31">
        <v>13426</v>
      </c>
      <c r="M95" s="31">
        <v>10172</v>
      </c>
      <c r="N95" s="41">
        <v>0.56894652089160103</v>
      </c>
      <c r="O95" s="42">
        <v>3.2237674205449858E-3</v>
      </c>
      <c r="P95" s="41">
        <v>0.56262805285279927</v>
      </c>
      <c r="Q95" s="41">
        <v>0.57526498893040279</v>
      </c>
      <c r="S95" s="182">
        <v>8.9498310537989845E-3</v>
      </c>
      <c r="T95" s="182">
        <v>5.6528430310219882E-5</v>
      </c>
      <c r="U95" s="182">
        <v>1.7843133677287751E-2</v>
      </c>
      <c r="V95" s="107" t="s">
        <v>149</v>
      </c>
    </row>
    <row r="96" spans="1:22" x14ac:dyDescent="0.25">
      <c r="E96" s="107">
        <v>0</v>
      </c>
      <c r="G96" s="179"/>
      <c r="K96" s="31">
        <v>1186453</v>
      </c>
      <c r="M96" s="31">
        <v>1186453</v>
      </c>
      <c r="O96" s="42"/>
      <c r="S96" s="182"/>
      <c r="T96" s="182"/>
      <c r="U96" s="182"/>
    </row>
    <row r="97" spans="1:22" x14ac:dyDescent="0.25">
      <c r="B97" s="31" t="s">
        <v>163</v>
      </c>
      <c r="C97" s="107">
        <v>1009044</v>
      </c>
      <c r="D97" s="107">
        <v>877908</v>
      </c>
      <c r="E97" s="107">
        <v>131136</v>
      </c>
      <c r="F97" s="108">
        <v>0.87003936399205584</v>
      </c>
      <c r="G97" s="179">
        <v>3.3474978980401507E-4</v>
      </c>
      <c r="H97" s="108">
        <v>0.86938326646020758</v>
      </c>
      <c r="I97" s="108">
        <v>0.87069546152390409</v>
      </c>
      <c r="K97" s="31">
        <v>1015464</v>
      </c>
      <c r="L97" s="31">
        <v>882134</v>
      </c>
      <c r="M97" s="31">
        <v>133330</v>
      </c>
      <c r="N97" s="41">
        <v>0.86870041675529608</v>
      </c>
      <c r="O97" s="42">
        <v>3.3514629522969001E-4</v>
      </c>
      <c r="P97" s="41">
        <v>0.86804354208709389</v>
      </c>
      <c r="Q97" s="41">
        <v>0.86935729142349827</v>
      </c>
      <c r="S97" s="182">
        <v>-1.3389472367597577E-3</v>
      </c>
      <c r="T97" s="182">
        <v>-2.2673760056488093E-3</v>
      </c>
      <c r="U97" s="182">
        <v>-4.1051846787070606E-4</v>
      </c>
      <c r="V97" s="107" t="s">
        <v>149</v>
      </c>
    </row>
    <row r="98" spans="1:22" x14ac:dyDescent="0.25">
      <c r="B98" s="31" t="s">
        <v>65</v>
      </c>
      <c r="C98" s="107">
        <v>4574</v>
      </c>
      <c r="D98" s="107">
        <v>3463</v>
      </c>
      <c r="E98" s="107">
        <v>1111</v>
      </c>
      <c r="F98" s="108">
        <v>0.75710537822474855</v>
      </c>
      <c r="G98" s="179">
        <v>6.3407267050559143E-3</v>
      </c>
      <c r="H98" s="108">
        <v>0.74467778224702763</v>
      </c>
      <c r="I98" s="108">
        <v>0.76953297420246947</v>
      </c>
      <c r="K98" s="31">
        <v>4293</v>
      </c>
      <c r="L98" s="31">
        <v>3290</v>
      </c>
      <c r="M98" s="31">
        <v>1003</v>
      </c>
      <c r="N98" s="41">
        <v>0.76636384812485436</v>
      </c>
      <c r="O98" s="42">
        <v>6.4581344580568606E-3</v>
      </c>
      <c r="P98" s="41">
        <v>0.75370613717974577</v>
      </c>
      <c r="Q98" s="41">
        <v>0.77902155906996295</v>
      </c>
      <c r="S98" s="182">
        <v>9.2584699001058146E-3</v>
      </c>
      <c r="T98" s="182">
        <v>-8.4805929973326179E-3</v>
      </c>
      <c r="U98" s="182">
        <v>2.6997532797544247E-2</v>
      </c>
    </row>
    <row r="99" spans="1:22" x14ac:dyDescent="0.25">
      <c r="B99" s="31" t="s">
        <v>66</v>
      </c>
      <c r="C99" s="107">
        <v>5777</v>
      </c>
      <c r="D99" s="107">
        <v>3952</v>
      </c>
      <c r="E99" s="107">
        <v>1825</v>
      </c>
      <c r="F99" s="108">
        <v>0.6840920893197161</v>
      </c>
      <c r="G99" s="179">
        <v>6.1162658052129814E-3</v>
      </c>
      <c r="H99" s="108">
        <v>0.67210442862162478</v>
      </c>
      <c r="I99" s="108">
        <v>0.69607975001780742</v>
      </c>
      <c r="K99" s="31">
        <v>6090</v>
      </c>
      <c r="L99" s="31">
        <v>4415</v>
      </c>
      <c r="M99" s="31">
        <v>1675</v>
      </c>
      <c r="N99" s="41">
        <v>0.72495894909688008</v>
      </c>
      <c r="O99" s="42">
        <v>5.7219863927964448E-3</v>
      </c>
      <c r="P99" s="41">
        <v>0.71374406184697081</v>
      </c>
      <c r="Q99" s="41">
        <v>0.73617383634678935</v>
      </c>
      <c r="S99" s="182">
        <v>4.0866859777163977E-2</v>
      </c>
      <c r="T99" s="182">
        <v>2.4450782025586117E-2</v>
      </c>
      <c r="U99" s="182">
        <v>5.7282937528741834E-2</v>
      </c>
      <c r="V99" s="107" t="s">
        <v>149</v>
      </c>
    </row>
    <row r="100" spans="1:22" x14ac:dyDescent="0.25">
      <c r="B100" s="31" t="s">
        <v>164</v>
      </c>
      <c r="C100" s="107">
        <v>142440</v>
      </c>
      <c r="D100" s="107">
        <v>97949</v>
      </c>
      <c r="E100" s="107">
        <v>44491</v>
      </c>
      <c r="F100" s="108">
        <v>0.68765094074698119</v>
      </c>
      <c r="G100" s="179">
        <v>1.2279710814795701E-3</v>
      </c>
      <c r="H100" s="108">
        <v>0.68524416165322455</v>
      </c>
      <c r="I100" s="108">
        <v>0.69005771984073783</v>
      </c>
      <c r="K100" s="31">
        <v>137008</v>
      </c>
      <c r="L100" s="31">
        <v>95447</v>
      </c>
      <c r="M100" s="31">
        <v>41561</v>
      </c>
      <c r="N100" s="41">
        <v>0.69665275020436768</v>
      </c>
      <c r="O100" s="42">
        <v>1.2419532422237795E-3</v>
      </c>
      <c r="P100" s="41">
        <v>0.69421856657912628</v>
      </c>
      <c r="Q100" s="41">
        <v>0.69908693382960907</v>
      </c>
      <c r="S100" s="182">
        <v>9.0018094573864893E-3</v>
      </c>
      <c r="T100" s="182">
        <v>5.578614140820063E-3</v>
      </c>
      <c r="U100" s="182">
        <v>1.2425004773952916E-2</v>
      </c>
      <c r="V100" s="107" t="s">
        <v>149</v>
      </c>
    </row>
    <row r="101" spans="1:22" x14ac:dyDescent="0.25">
      <c r="B101" s="31" t="s">
        <v>73</v>
      </c>
      <c r="C101" s="107">
        <v>24168</v>
      </c>
      <c r="D101" s="107">
        <v>13534</v>
      </c>
      <c r="E101" s="107">
        <v>10634</v>
      </c>
      <c r="F101" s="108">
        <v>0.55999668983780204</v>
      </c>
      <c r="G101" s="179">
        <v>3.193010492464158E-3</v>
      </c>
      <c r="H101" s="108">
        <v>0.55373850427031379</v>
      </c>
      <c r="I101" s="108">
        <v>0.56625487540529029</v>
      </c>
      <c r="K101" s="31">
        <v>23598</v>
      </c>
      <c r="L101" s="31">
        <v>13426</v>
      </c>
      <c r="M101" s="31">
        <v>10172</v>
      </c>
      <c r="N101" s="41">
        <v>0.56894652089160103</v>
      </c>
      <c r="O101" s="42">
        <v>3.2237674205449858E-3</v>
      </c>
      <c r="P101" s="41">
        <v>0.56262805285279927</v>
      </c>
      <c r="Q101" s="41">
        <v>0.57526498893040279</v>
      </c>
      <c r="S101" s="182">
        <v>8.9498310537989845E-3</v>
      </c>
      <c r="T101" s="182">
        <v>5.6528430310219882E-5</v>
      </c>
      <c r="U101" s="182">
        <v>1.7843133677287751E-2</v>
      </c>
      <c r="V101" s="107" t="s">
        <v>149</v>
      </c>
    </row>
    <row r="102" spans="1:22" x14ac:dyDescent="0.25">
      <c r="B102" s="44"/>
      <c r="G102" s="179"/>
      <c r="O102" s="42"/>
      <c r="S102" s="182"/>
      <c r="T102" s="182"/>
      <c r="U102" s="182"/>
    </row>
    <row r="103" spans="1:22" x14ac:dyDescent="0.25">
      <c r="A103" s="29" t="s">
        <v>406</v>
      </c>
      <c r="B103" s="44">
        <v>1</v>
      </c>
      <c r="C103" s="107">
        <v>118754</v>
      </c>
      <c r="D103" s="107">
        <v>85270</v>
      </c>
      <c r="E103" s="107">
        <v>33484</v>
      </c>
      <c r="F103" s="108">
        <v>0.71803897131886085</v>
      </c>
      <c r="G103" s="179">
        <v>1.3057030775360876E-3</v>
      </c>
      <c r="H103" s="108">
        <v>0.71547984031238698</v>
      </c>
      <c r="I103" s="108">
        <v>0.72059810232533472</v>
      </c>
      <c r="K103" s="31">
        <v>118677</v>
      </c>
      <c r="L103" s="31">
        <v>85670</v>
      </c>
      <c r="M103" s="31">
        <v>33007</v>
      </c>
      <c r="N103" s="41">
        <v>0.72187534231569728</v>
      </c>
      <c r="O103" s="42">
        <v>1.3006713405837316E-3</v>
      </c>
      <c r="P103" s="41">
        <v>0.71932607333242971</v>
      </c>
      <c r="Q103" s="41">
        <v>0.72442461129896485</v>
      </c>
      <c r="S103" s="182">
        <v>3.8363709968364246E-3</v>
      </c>
      <c r="T103" s="182">
        <v>2.2411361565654589E-4</v>
      </c>
      <c r="U103" s="182">
        <v>7.4486283780163028E-3</v>
      </c>
      <c r="V103" s="107" t="s">
        <v>149</v>
      </c>
    </row>
    <row r="104" spans="1:22" x14ac:dyDescent="0.25">
      <c r="B104" s="44">
        <v>2</v>
      </c>
      <c r="C104" s="107">
        <v>118496</v>
      </c>
      <c r="D104" s="107">
        <v>97114</v>
      </c>
      <c r="E104" s="107">
        <v>21382</v>
      </c>
      <c r="F104" s="108">
        <v>0.81955509046718877</v>
      </c>
      <c r="G104" s="179">
        <v>1.11714500571038E-3</v>
      </c>
      <c r="H104" s="108">
        <v>0.81736552649048766</v>
      </c>
      <c r="I104" s="108">
        <v>0.82174465444388989</v>
      </c>
      <c r="K104" s="31">
        <v>118824</v>
      </c>
      <c r="L104" s="31">
        <v>97219</v>
      </c>
      <c r="M104" s="31">
        <v>21605</v>
      </c>
      <c r="N104" s="41">
        <v>0.81817646266747457</v>
      </c>
      <c r="O104" s="42">
        <v>1.1189133564652588E-3</v>
      </c>
      <c r="P104" s="41">
        <v>0.81598343278698182</v>
      </c>
      <c r="Q104" s="41">
        <v>0.82036949254796732</v>
      </c>
      <c r="S104" s="182">
        <v>-1.3786277997142049E-3</v>
      </c>
      <c r="T104" s="182">
        <v>-4.4776475496111426E-3</v>
      </c>
      <c r="U104" s="182">
        <v>1.7203919501827332E-3</v>
      </c>
    </row>
    <row r="105" spans="1:22" x14ac:dyDescent="0.25">
      <c r="B105" s="44">
        <v>3</v>
      </c>
      <c r="C105" s="107">
        <v>118385</v>
      </c>
      <c r="D105" s="107">
        <v>96198</v>
      </c>
      <c r="E105" s="107">
        <v>22187</v>
      </c>
      <c r="F105" s="108">
        <v>0.8125860539764328</v>
      </c>
      <c r="G105" s="179">
        <v>1.1341938692611521E-3</v>
      </c>
      <c r="H105" s="108">
        <v>0.81036307484119485</v>
      </c>
      <c r="I105" s="108">
        <v>0.81480903311167074</v>
      </c>
      <c r="K105" s="31">
        <v>118084</v>
      </c>
      <c r="L105" s="31">
        <v>95586</v>
      </c>
      <c r="M105" s="31">
        <v>22498</v>
      </c>
      <c r="N105" s="41">
        <v>0.80947461129365539</v>
      </c>
      <c r="O105" s="42">
        <v>1.1428323254529247E-3</v>
      </c>
      <c r="P105" s="41">
        <v>0.80723470109539952</v>
      </c>
      <c r="Q105" s="41">
        <v>0.81171452149191126</v>
      </c>
      <c r="S105" s="182">
        <v>-3.11144268277741E-3</v>
      </c>
      <c r="T105" s="182">
        <v>-6.2672626925154816E-3</v>
      </c>
      <c r="U105" s="182">
        <v>4.4377326960662062E-5</v>
      </c>
    </row>
    <row r="106" spans="1:22" x14ac:dyDescent="0.25">
      <c r="B106" s="44">
        <v>4</v>
      </c>
      <c r="C106" s="107">
        <v>118632</v>
      </c>
      <c r="D106" s="107">
        <v>95924</v>
      </c>
      <c r="E106" s="107">
        <v>22708</v>
      </c>
      <c r="F106" s="108">
        <v>0.80858453031222599</v>
      </c>
      <c r="G106" s="179">
        <v>1.1422214318951482E-3</v>
      </c>
      <c r="H106" s="108">
        <v>0.80634581744334177</v>
      </c>
      <c r="I106" s="108">
        <v>0.81082324318111021</v>
      </c>
      <c r="K106" s="31">
        <v>118924</v>
      </c>
      <c r="L106" s="31">
        <v>97576</v>
      </c>
      <c r="M106" s="31">
        <v>21348</v>
      </c>
      <c r="N106" s="41">
        <v>0.82049039722848205</v>
      </c>
      <c r="O106" s="42">
        <v>1.1128736001739339E-3</v>
      </c>
      <c r="P106" s="41">
        <v>0.8183092050527957</v>
      </c>
      <c r="Q106" s="41">
        <v>0.8226715894041684</v>
      </c>
      <c r="S106" s="182">
        <v>1.1905866916256058E-2</v>
      </c>
      <c r="T106" s="182">
        <v>8.7802000021740823E-3</v>
      </c>
      <c r="U106" s="182">
        <v>1.5031533830338034E-2</v>
      </c>
      <c r="V106" s="107" t="s">
        <v>149</v>
      </c>
    </row>
    <row r="107" spans="1:22" x14ac:dyDescent="0.25">
      <c r="B107" s="44">
        <v>5</v>
      </c>
      <c r="C107" s="107">
        <v>118534</v>
      </c>
      <c r="D107" s="107">
        <v>100792</v>
      </c>
      <c r="E107" s="107">
        <v>17742</v>
      </c>
      <c r="F107" s="108">
        <v>0.85032142676362898</v>
      </c>
      <c r="G107" s="179">
        <v>1.0362150809300379E-3</v>
      </c>
      <c r="H107" s="108">
        <v>0.84829048252476891</v>
      </c>
      <c r="I107" s="108">
        <v>0.85235237100248906</v>
      </c>
      <c r="K107" s="31">
        <v>118873</v>
      </c>
      <c r="L107" s="31">
        <v>102003</v>
      </c>
      <c r="M107" s="31">
        <v>16870</v>
      </c>
      <c r="N107" s="41">
        <v>0.85808383737265825</v>
      </c>
      <c r="O107" s="42">
        <v>1.0121367149704727E-3</v>
      </c>
      <c r="P107" s="41">
        <v>0.85610008586388542</v>
      </c>
      <c r="Q107" s="41">
        <v>0.86006758888143109</v>
      </c>
      <c r="S107" s="182">
        <v>7.7624106090292688E-3</v>
      </c>
      <c r="T107" s="182">
        <v>4.9233437258734405E-3</v>
      </c>
      <c r="U107" s="182">
        <v>1.0601477492185096E-2</v>
      </c>
      <c r="V107" s="107" t="s">
        <v>149</v>
      </c>
    </row>
    <row r="108" spans="1:22" x14ac:dyDescent="0.25">
      <c r="B108" s="44">
        <v>6</v>
      </c>
      <c r="C108" s="107">
        <v>118729</v>
      </c>
      <c r="D108" s="107">
        <v>103383</v>
      </c>
      <c r="E108" s="107">
        <v>15346</v>
      </c>
      <c r="F108" s="108">
        <v>0.87074766906147616</v>
      </c>
      <c r="G108" s="179">
        <v>9.7361430732336633E-4</v>
      </c>
      <c r="H108" s="108">
        <v>0.86883942008428949</v>
      </c>
      <c r="I108" s="108">
        <v>0.87265591803866283</v>
      </c>
      <c r="K108" s="31">
        <v>118331</v>
      </c>
      <c r="L108" s="31">
        <v>103058</v>
      </c>
      <c r="M108" s="31">
        <v>15273</v>
      </c>
      <c r="N108" s="41">
        <v>0.8709298493209725</v>
      </c>
      <c r="O108" s="42">
        <v>9.7466468115723931E-4</v>
      </c>
      <c r="P108" s="41">
        <v>0.86901954164890105</v>
      </c>
      <c r="Q108" s="41">
        <v>0.87284015699304396</v>
      </c>
      <c r="S108" s="182">
        <v>1.8218025949634509E-4</v>
      </c>
      <c r="T108" s="182">
        <v>-2.5179970503404333E-3</v>
      </c>
      <c r="U108" s="182">
        <v>2.8823575693331235E-3</v>
      </c>
    </row>
    <row r="109" spans="1:22" x14ac:dyDescent="0.25">
      <c r="B109" s="44">
        <v>7</v>
      </c>
      <c r="C109" s="107">
        <v>118569</v>
      </c>
      <c r="D109" s="107">
        <v>103308</v>
      </c>
      <c r="E109" s="107">
        <v>15261</v>
      </c>
      <c r="F109" s="108">
        <v>0.87129013485818385</v>
      </c>
      <c r="G109" s="179">
        <v>9.7252715702358407E-4</v>
      </c>
      <c r="H109" s="108">
        <v>0.8693840166564305</v>
      </c>
      <c r="I109" s="108">
        <v>0.8731962530599372</v>
      </c>
      <c r="K109" s="31">
        <v>118802</v>
      </c>
      <c r="L109" s="31">
        <v>103282</v>
      </c>
      <c r="M109" s="31">
        <v>15520</v>
      </c>
      <c r="N109" s="41">
        <v>0.86936246864530897</v>
      </c>
      <c r="O109" s="42">
        <v>9.7773812539788015E-4</v>
      </c>
      <c r="P109" s="41">
        <v>0.86744613713321739</v>
      </c>
      <c r="Q109" s="41">
        <v>0.87127880015740056</v>
      </c>
      <c r="S109" s="182">
        <v>-1.9276662128748789E-3</v>
      </c>
      <c r="T109" s="182">
        <v>-4.6306056416079312E-3</v>
      </c>
      <c r="U109" s="182">
        <v>7.7527321585817372E-4</v>
      </c>
    </row>
    <row r="110" spans="1:22" x14ac:dyDescent="0.25">
      <c r="B110" s="44">
        <v>8</v>
      </c>
      <c r="C110" s="107">
        <v>118759</v>
      </c>
      <c r="D110" s="107">
        <v>103850</v>
      </c>
      <c r="E110" s="107">
        <v>14909</v>
      </c>
      <c r="F110" s="108">
        <v>0.87446004092321428</v>
      </c>
      <c r="G110" s="179">
        <v>9.6145222718801006E-4</v>
      </c>
      <c r="H110" s="108">
        <v>0.87257562918506992</v>
      </c>
      <c r="I110" s="108">
        <v>0.87634445266135863</v>
      </c>
      <c r="K110" s="31">
        <v>118633</v>
      </c>
      <c r="L110" s="31">
        <v>103504</v>
      </c>
      <c r="M110" s="31">
        <v>15129</v>
      </c>
      <c r="N110" s="41">
        <v>0.87247224633955134</v>
      </c>
      <c r="O110" s="42">
        <v>9.6844599800294793E-4</v>
      </c>
      <c r="P110" s="41">
        <v>0.8705741270624936</v>
      </c>
      <c r="Q110" s="41">
        <v>0.87437036561660908</v>
      </c>
      <c r="S110" s="182">
        <v>-1.9877945836629385E-3</v>
      </c>
      <c r="T110" s="182">
        <v>-4.6625146258196404E-3</v>
      </c>
      <c r="U110" s="182">
        <v>6.8692545849376348E-4</v>
      </c>
    </row>
    <row r="111" spans="1:22" x14ac:dyDescent="0.25">
      <c r="B111" s="44">
        <v>9</v>
      </c>
      <c r="C111" s="107">
        <v>118554</v>
      </c>
      <c r="D111" s="107">
        <v>105026</v>
      </c>
      <c r="E111" s="107">
        <v>13528</v>
      </c>
      <c r="F111" s="108">
        <v>0.88589166118393303</v>
      </c>
      <c r="G111" s="179">
        <v>9.2340217369092019E-4</v>
      </c>
      <c r="H111" s="108">
        <v>0.88408182618025288</v>
      </c>
      <c r="I111" s="108">
        <v>0.88770149618761318</v>
      </c>
      <c r="K111" s="31">
        <v>118717</v>
      </c>
      <c r="L111" s="31">
        <v>104930</v>
      </c>
      <c r="M111" s="31">
        <v>13787</v>
      </c>
      <c r="N111" s="41">
        <v>0.88386667452850054</v>
      </c>
      <c r="O111" s="42">
        <v>9.298552643604973E-4</v>
      </c>
      <c r="P111" s="41">
        <v>0.88204419169951898</v>
      </c>
      <c r="Q111" s="41">
        <v>0.8856891573574821</v>
      </c>
      <c r="S111" s="182">
        <v>-2.0249866554324925E-3</v>
      </c>
      <c r="T111" s="182">
        <v>-4.59348599357484E-3</v>
      </c>
      <c r="U111" s="182">
        <v>5.4351268270985513E-4</v>
      </c>
    </row>
    <row r="112" spans="1:22" x14ac:dyDescent="0.25">
      <c r="B112" s="44">
        <v>10</v>
      </c>
      <c r="C112" s="107">
        <v>118591</v>
      </c>
      <c r="D112" s="107">
        <v>105941</v>
      </c>
      <c r="E112" s="107">
        <v>12650</v>
      </c>
      <c r="F112" s="108">
        <v>0.89333085984602545</v>
      </c>
      <c r="G112" s="179">
        <v>8.9639556667537158E-4</v>
      </c>
      <c r="H112" s="108">
        <v>0.89157395681944029</v>
      </c>
      <c r="I112" s="108">
        <v>0.8950877628726106</v>
      </c>
      <c r="K112" s="31">
        <v>118588</v>
      </c>
      <c r="L112" s="31">
        <v>105884</v>
      </c>
      <c r="M112" s="31">
        <v>12704</v>
      </c>
      <c r="N112" s="41">
        <v>0.89287280331905416</v>
      </c>
      <c r="O112" s="42">
        <v>8.9809917030943287E-4</v>
      </c>
      <c r="P112" s="41">
        <v>0.89111256129070238</v>
      </c>
      <c r="Q112" s="41">
        <v>0.89463304534740595</v>
      </c>
      <c r="S112" s="182">
        <v>-4.5805652697128441E-4</v>
      </c>
      <c r="T112" s="182">
        <v>-2.9451004664719825E-3</v>
      </c>
      <c r="U112" s="182">
        <v>2.0289874125294137E-3</v>
      </c>
    </row>
    <row r="113" spans="1:22" x14ac:dyDescent="0.25">
      <c r="G113" s="179"/>
      <c r="O113" s="42"/>
      <c r="S113" s="182"/>
      <c r="T113" s="182"/>
      <c r="U113" s="182"/>
    </row>
    <row r="114" spans="1:22" x14ac:dyDescent="0.25">
      <c r="B114" s="31" t="s">
        <v>236</v>
      </c>
      <c r="C114" s="107">
        <v>118754</v>
      </c>
      <c r="D114" s="107">
        <v>85270</v>
      </c>
      <c r="E114" s="107">
        <v>33484</v>
      </c>
      <c r="F114" s="108">
        <v>0.71803897131886085</v>
      </c>
      <c r="G114" s="179">
        <v>1.3057030775360876E-3</v>
      </c>
      <c r="H114" s="108">
        <v>0.71547984031238698</v>
      </c>
      <c r="I114" s="108">
        <v>0.72059810232533472</v>
      </c>
      <c r="K114" s="31">
        <v>118677</v>
      </c>
      <c r="L114" s="31">
        <v>85670</v>
      </c>
      <c r="M114" s="31">
        <v>33007</v>
      </c>
      <c r="N114" s="41">
        <v>0.72187534231569728</v>
      </c>
      <c r="O114" s="42">
        <v>1.3006713405837316E-3</v>
      </c>
      <c r="P114" s="41">
        <v>0.71932607333242971</v>
      </c>
      <c r="Q114" s="41">
        <v>0.72442461129896485</v>
      </c>
      <c r="S114" s="182">
        <v>3.8363709968364246E-3</v>
      </c>
      <c r="T114" s="182">
        <v>2.2411361565654589E-4</v>
      </c>
      <c r="U114" s="182">
        <v>7.4486283780163028E-3</v>
      </c>
      <c r="V114" s="107" t="s">
        <v>149</v>
      </c>
    </row>
    <row r="115" spans="1:22" x14ac:dyDescent="0.25">
      <c r="B115" s="31" t="s">
        <v>237</v>
      </c>
      <c r="C115" s="107">
        <v>1067249</v>
      </c>
      <c r="D115" s="107">
        <v>911536</v>
      </c>
      <c r="E115" s="107">
        <v>155713</v>
      </c>
      <c r="F115" s="108">
        <v>0.85409871548251626</v>
      </c>
      <c r="G115" s="179">
        <v>3.4170451229498087E-4</v>
      </c>
      <c r="H115" s="108">
        <v>0.85342898694506331</v>
      </c>
      <c r="I115" s="108">
        <v>0.85476844401996921</v>
      </c>
      <c r="K115" s="31">
        <v>1067776</v>
      </c>
      <c r="L115" s="31">
        <v>913042</v>
      </c>
      <c r="M115" s="31">
        <v>154734</v>
      </c>
      <c r="N115" s="41">
        <v>0.85508758391273076</v>
      </c>
      <c r="O115" s="42">
        <v>3.406575520901786E-4</v>
      </c>
      <c r="P115" s="41">
        <v>0.85441990737957241</v>
      </c>
      <c r="Q115" s="41">
        <v>0.85575526044588912</v>
      </c>
      <c r="S115" s="182">
        <v>9.8886843021450677E-4</v>
      </c>
      <c r="T115" s="182">
        <v>4.3161744873479631E-5</v>
      </c>
      <c r="U115" s="182">
        <v>1.9345751155555339E-3</v>
      </c>
      <c r="V115" s="107" t="s">
        <v>149</v>
      </c>
    </row>
    <row r="116" spans="1:22" x14ac:dyDescent="0.25">
      <c r="G116" s="179"/>
      <c r="O116" s="42"/>
      <c r="S116" s="182"/>
      <c r="T116" s="182"/>
      <c r="U116" s="182"/>
    </row>
    <row r="117" spans="1:22" x14ac:dyDescent="0.25">
      <c r="A117" s="29" t="s">
        <v>407</v>
      </c>
      <c r="B117" s="31" t="s">
        <v>233</v>
      </c>
      <c r="C117" s="107">
        <v>118754</v>
      </c>
      <c r="D117" s="107">
        <v>85270</v>
      </c>
      <c r="E117" s="107">
        <v>33484</v>
      </c>
      <c r="F117" s="108">
        <v>0.71803897131886085</v>
      </c>
      <c r="G117" s="179">
        <v>1.3057030775360876E-3</v>
      </c>
      <c r="H117" s="108">
        <v>0.71547984031238698</v>
      </c>
      <c r="I117" s="108">
        <v>0.72059810232533472</v>
      </c>
      <c r="K117" s="31">
        <v>118677</v>
      </c>
      <c r="L117" s="31">
        <v>85670</v>
      </c>
      <c r="M117" s="31">
        <v>33007</v>
      </c>
      <c r="N117" s="41">
        <v>0.72187534231569728</v>
      </c>
      <c r="O117" s="42">
        <v>1.3006713405837316E-3</v>
      </c>
      <c r="P117" s="41">
        <v>0.71932607333242971</v>
      </c>
      <c r="Q117" s="41">
        <v>0.72442461129896485</v>
      </c>
      <c r="S117" s="182">
        <v>3.8363709968364246E-3</v>
      </c>
      <c r="T117" s="182">
        <v>2.2411361565654589E-4</v>
      </c>
      <c r="U117" s="182">
        <v>7.4486283780163028E-3</v>
      </c>
      <c r="V117" s="107" t="s">
        <v>149</v>
      </c>
    </row>
    <row r="118" spans="1:22" x14ac:dyDescent="0.25">
      <c r="B118" s="31" t="s">
        <v>234</v>
      </c>
      <c r="C118" s="107">
        <v>355513</v>
      </c>
      <c r="D118" s="107">
        <v>289236</v>
      </c>
      <c r="E118" s="107">
        <v>66277</v>
      </c>
      <c r="F118" s="108">
        <v>0.81357362459319349</v>
      </c>
      <c r="G118" s="179">
        <v>6.5316719622646852E-4</v>
      </c>
      <c r="H118" s="108">
        <v>0.81229344041270657</v>
      </c>
      <c r="I118" s="108">
        <v>0.81485380877368041</v>
      </c>
      <c r="K118" s="31">
        <v>355832</v>
      </c>
      <c r="L118" s="31">
        <v>290381</v>
      </c>
      <c r="M118" s="31">
        <v>65451</v>
      </c>
      <c r="N118" s="41">
        <v>0.8160620742372805</v>
      </c>
      <c r="O118" s="42">
        <v>6.4949339512223995E-4</v>
      </c>
      <c r="P118" s="41">
        <v>0.81478909057464421</v>
      </c>
      <c r="Q118" s="41">
        <v>0.81733505789991678</v>
      </c>
      <c r="S118" s="182">
        <v>2.4884496440870096E-3</v>
      </c>
      <c r="T118" s="182">
        <v>6.8304699437695326E-4</v>
      </c>
      <c r="U118" s="182">
        <v>4.2938522937970656E-3</v>
      </c>
      <c r="V118" s="107" t="s">
        <v>149</v>
      </c>
    </row>
    <row r="119" spans="1:22" x14ac:dyDescent="0.25">
      <c r="B119" s="31" t="s">
        <v>235</v>
      </c>
      <c r="C119" s="107">
        <v>711736</v>
      </c>
      <c r="D119" s="107">
        <v>622300</v>
      </c>
      <c r="E119" s="107">
        <v>89436</v>
      </c>
      <c r="F119" s="108">
        <v>0.87434104780424204</v>
      </c>
      <c r="G119" s="179">
        <v>3.9289606957966099E-4</v>
      </c>
      <c r="H119" s="108">
        <v>0.87357098565819857</v>
      </c>
      <c r="I119" s="108">
        <v>0.87511110995028552</v>
      </c>
      <c r="K119" s="31">
        <v>711944</v>
      </c>
      <c r="L119" s="31">
        <v>622661</v>
      </c>
      <c r="M119" s="31">
        <v>89283</v>
      </c>
      <c r="N119" s="41">
        <v>0.87459266459159712</v>
      </c>
      <c r="O119" s="42">
        <v>3.9250163324637809E-4</v>
      </c>
      <c r="P119" s="41">
        <v>0.87382337552656109</v>
      </c>
      <c r="Q119" s="41">
        <v>0.87536195365663316</v>
      </c>
      <c r="S119" s="182">
        <v>2.5161678735508008E-4</v>
      </c>
      <c r="T119" s="182">
        <v>-8.3688903144419138E-4</v>
      </c>
      <c r="U119" s="182">
        <v>1.3401226061543516E-3</v>
      </c>
    </row>
    <row r="120" spans="1:22" x14ac:dyDescent="0.25">
      <c r="G120" s="179"/>
      <c r="O120" s="42"/>
      <c r="S120" s="182"/>
      <c r="T120" s="182"/>
      <c r="U120" s="182"/>
    </row>
    <row r="121" spans="1:22" x14ac:dyDescent="0.25">
      <c r="A121" s="29" t="s">
        <v>74</v>
      </c>
      <c r="B121" s="31" t="s">
        <v>75</v>
      </c>
      <c r="C121" s="107">
        <v>5209</v>
      </c>
      <c r="D121" s="107">
        <v>3708</v>
      </c>
      <c r="E121" s="107">
        <v>1501</v>
      </c>
      <c r="F121" s="108">
        <v>0.71184488385486655</v>
      </c>
      <c r="G121" s="179">
        <v>6.2752159045400546E-3</v>
      </c>
      <c r="H121" s="108">
        <v>0.6995456866867551</v>
      </c>
      <c r="I121" s="108">
        <v>0.724144081022978</v>
      </c>
      <c r="K121" s="31">
        <v>8347</v>
      </c>
      <c r="L121" s="31">
        <v>6361</v>
      </c>
      <c r="M121" s="31">
        <v>1986</v>
      </c>
      <c r="N121" s="41">
        <v>0.76207020486402299</v>
      </c>
      <c r="O121" s="42">
        <v>4.6607595659874041E-3</v>
      </c>
      <c r="P121" s="41">
        <v>0.75293528397408716</v>
      </c>
      <c r="Q121" s="41">
        <v>0.77120512575395883</v>
      </c>
      <c r="S121" s="182">
        <v>5.0225321009156443E-2</v>
      </c>
      <c r="T121" s="182">
        <v>3.4904561992571609E-2</v>
      </c>
      <c r="U121" s="182">
        <v>6.5546080025741277E-2</v>
      </c>
      <c r="V121" s="107" t="s">
        <v>149</v>
      </c>
    </row>
    <row r="122" spans="1:22" x14ac:dyDescent="0.25">
      <c r="B122" s="31" t="s">
        <v>76</v>
      </c>
      <c r="C122" s="107">
        <v>1180794</v>
      </c>
      <c r="D122" s="107">
        <v>993098</v>
      </c>
      <c r="E122" s="107">
        <v>187696</v>
      </c>
      <c r="F122" s="108">
        <v>0.84104255272299822</v>
      </c>
      <c r="G122" s="179">
        <v>3.3648240217545693E-4</v>
      </c>
      <c r="H122" s="108">
        <v>0.84038305933330282</v>
      </c>
      <c r="I122" s="108">
        <v>0.84170204611269361</v>
      </c>
      <c r="K122" s="31">
        <v>1178106</v>
      </c>
      <c r="L122" s="31">
        <v>992351</v>
      </c>
      <c r="M122" s="31">
        <v>185755</v>
      </c>
      <c r="N122" s="41">
        <v>0.84232743063866922</v>
      </c>
      <c r="O122" s="42">
        <v>3.3575799313865265E-4</v>
      </c>
      <c r="P122" s="41">
        <v>0.841669357064596</v>
      </c>
      <c r="Q122" s="41">
        <v>0.84298550421274243</v>
      </c>
      <c r="S122" s="182">
        <v>1.2848779156710011E-3</v>
      </c>
      <c r="T122" s="182">
        <v>3.5319972018111386E-4</v>
      </c>
      <c r="U122" s="182">
        <v>2.2165561111608884E-3</v>
      </c>
      <c r="V122" s="107" t="s">
        <v>149</v>
      </c>
    </row>
    <row r="123" spans="1:22" x14ac:dyDescent="0.25">
      <c r="E123" s="107">
        <v>0</v>
      </c>
      <c r="G123" s="179"/>
      <c r="K123" s="31">
        <v>1186453</v>
      </c>
      <c r="M123" s="31">
        <v>1186453</v>
      </c>
      <c r="O123" s="42"/>
      <c r="S123" s="182"/>
      <c r="T123" s="182"/>
      <c r="U123" s="182"/>
    </row>
    <row r="124" spans="1:22" x14ac:dyDescent="0.25">
      <c r="A124" s="29" t="s">
        <v>77</v>
      </c>
      <c r="B124" s="31" t="s">
        <v>78</v>
      </c>
      <c r="C124" s="107">
        <v>883642</v>
      </c>
      <c r="D124" s="107">
        <v>774600</v>
      </c>
      <c r="E124" s="107">
        <v>109042</v>
      </c>
      <c r="F124" s="108">
        <v>0.87659934679428997</v>
      </c>
      <c r="G124" s="179">
        <v>3.4988161755617099E-4</v>
      </c>
      <c r="H124" s="108">
        <v>0.87591359142502723</v>
      </c>
      <c r="I124" s="108">
        <v>0.87728510216355271</v>
      </c>
      <c r="K124" s="31">
        <v>882378</v>
      </c>
      <c r="L124" s="31">
        <v>773668</v>
      </c>
      <c r="M124" s="31">
        <v>108710</v>
      </c>
      <c r="N124" s="41">
        <v>0.87679883224649757</v>
      </c>
      <c r="O124" s="42">
        <v>3.4988881362046052E-4</v>
      </c>
      <c r="P124" s="41">
        <v>0.876113062773208</v>
      </c>
      <c r="Q124" s="41">
        <v>0.87748460171978715</v>
      </c>
      <c r="S124" s="182">
        <v>1.9948545220760394E-4</v>
      </c>
      <c r="T124" s="182">
        <v>-7.7034688547498336E-4</v>
      </c>
      <c r="U124" s="182">
        <v>1.1693177898901912E-3</v>
      </c>
    </row>
    <row r="125" spans="1:22" x14ac:dyDescent="0.25">
      <c r="B125" s="31" t="s">
        <v>79</v>
      </c>
      <c r="C125" s="107">
        <v>280078</v>
      </c>
      <c r="D125" s="107">
        <v>205775</v>
      </c>
      <c r="E125" s="107">
        <v>74303</v>
      </c>
      <c r="F125" s="108">
        <v>0.73470604617285185</v>
      </c>
      <c r="G125" s="179">
        <v>8.3422074373646813E-4</v>
      </c>
      <c r="H125" s="108">
        <v>0.73307100355997212</v>
      </c>
      <c r="I125" s="108">
        <v>0.73634108878573157</v>
      </c>
      <c r="K125" s="31">
        <v>287870</v>
      </c>
      <c r="L125" s="31">
        <v>213390</v>
      </c>
      <c r="M125" s="31">
        <v>74480</v>
      </c>
      <c r="N125" s="41">
        <v>0.74127210199048177</v>
      </c>
      <c r="O125" s="42">
        <v>8.1622943815674236E-4</v>
      </c>
      <c r="P125" s="41">
        <v>0.73967232168857322</v>
      </c>
      <c r="Q125" s="41">
        <v>0.74287188229239032</v>
      </c>
      <c r="S125" s="182">
        <v>6.5660558176299233E-3</v>
      </c>
      <c r="T125" s="182">
        <v>4.2785126664809537E-3</v>
      </c>
      <c r="U125" s="182">
        <v>8.8535989687788929E-3</v>
      </c>
      <c r="V125" s="107" t="s">
        <v>149</v>
      </c>
    </row>
    <row r="126" spans="1:22" x14ac:dyDescent="0.25">
      <c r="B126" s="44"/>
      <c r="E126" s="107">
        <v>0</v>
      </c>
      <c r="G126" s="179"/>
      <c r="M126" s="31">
        <v>0</v>
      </c>
      <c r="O126" s="42"/>
      <c r="S126" s="182"/>
      <c r="T126" s="182"/>
      <c r="U126" s="182"/>
    </row>
    <row r="127" spans="1:22" x14ac:dyDescent="0.25">
      <c r="A127" s="29" t="s">
        <v>114</v>
      </c>
      <c r="B127" s="44">
        <v>1</v>
      </c>
      <c r="C127" s="107">
        <v>88360</v>
      </c>
      <c r="D127" s="107">
        <v>65311</v>
      </c>
      <c r="E127" s="107">
        <v>23049</v>
      </c>
      <c r="F127" s="108">
        <v>0.73914667270258039</v>
      </c>
      <c r="G127" s="179">
        <v>1.4771875880827561E-3</v>
      </c>
      <c r="H127" s="108">
        <v>0.73625143823152861</v>
      </c>
      <c r="I127" s="108">
        <v>0.74204190717363216</v>
      </c>
      <c r="K127" s="31">
        <v>95484</v>
      </c>
      <c r="L127" s="31">
        <v>71207</v>
      </c>
      <c r="M127" s="31">
        <v>24277</v>
      </c>
      <c r="N127" s="41">
        <v>0.74574797871894771</v>
      </c>
      <c r="O127" s="42">
        <v>1.4091685679522845E-3</v>
      </c>
      <c r="P127" s="41">
        <v>0.74298605907761539</v>
      </c>
      <c r="Q127" s="41">
        <v>0.74850989836028003</v>
      </c>
      <c r="S127" s="182">
        <v>6.6013060163673254E-3</v>
      </c>
      <c r="T127" s="182">
        <v>2.5999098649980854E-3</v>
      </c>
      <c r="U127" s="182">
        <v>1.0602702167736566E-2</v>
      </c>
      <c r="V127" s="107" t="s">
        <v>149</v>
      </c>
    </row>
    <row r="128" spans="1:22" x14ac:dyDescent="0.25">
      <c r="B128" s="44">
        <v>2</v>
      </c>
      <c r="C128" s="107">
        <v>104373</v>
      </c>
      <c r="D128" s="107">
        <v>85284</v>
      </c>
      <c r="E128" s="107">
        <v>19089</v>
      </c>
      <c r="F128" s="108">
        <v>0.81710787272570495</v>
      </c>
      <c r="G128" s="179">
        <v>1.1965838027248423E-3</v>
      </c>
      <c r="H128" s="108">
        <v>0.81476261156788032</v>
      </c>
      <c r="I128" s="108">
        <v>0.81945313388352958</v>
      </c>
      <c r="K128" s="31">
        <v>105466</v>
      </c>
      <c r="L128" s="31">
        <v>86619</v>
      </c>
      <c r="M128" s="31">
        <v>18847</v>
      </c>
      <c r="N128" s="41">
        <v>0.82129785902565755</v>
      </c>
      <c r="O128" s="42">
        <v>1.179665791584033E-3</v>
      </c>
      <c r="P128" s="41">
        <v>0.81898575656035888</v>
      </c>
      <c r="Q128" s="41">
        <v>0.82360996149095622</v>
      </c>
      <c r="S128" s="182">
        <v>4.1899862999525972E-3</v>
      </c>
      <c r="T128" s="182">
        <v>8.965889176881024E-4</v>
      </c>
      <c r="U128" s="182">
        <v>7.4833836822170915E-3</v>
      </c>
      <c r="V128" s="107" t="s">
        <v>149</v>
      </c>
    </row>
    <row r="129" spans="1:22" x14ac:dyDescent="0.25">
      <c r="B129" s="44">
        <v>3</v>
      </c>
      <c r="C129" s="107">
        <v>107969</v>
      </c>
      <c r="D129" s="107">
        <v>90288</v>
      </c>
      <c r="E129" s="107">
        <v>17681</v>
      </c>
      <c r="F129" s="108">
        <v>0.83624003186099716</v>
      </c>
      <c r="G129" s="179">
        <v>1.1262111170991951E-3</v>
      </c>
      <c r="H129" s="108">
        <v>0.83403269863249407</v>
      </c>
      <c r="I129" s="108">
        <v>0.83844736508950024</v>
      </c>
      <c r="K129" s="31">
        <v>107481</v>
      </c>
      <c r="L129" s="31">
        <v>90136</v>
      </c>
      <c r="M129" s="31">
        <v>17345</v>
      </c>
      <c r="N129" s="41">
        <v>0.83862264028060773</v>
      </c>
      <c r="O129" s="42">
        <v>1.122118558344659E-3</v>
      </c>
      <c r="P129" s="41">
        <v>0.83642332831986821</v>
      </c>
      <c r="Q129" s="41">
        <v>0.84082195224134726</v>
      </c>
      <c r="S129" s="182">
        <v>2.3826084196105768E-3</v>
      </c>
      <c r="T129" s="182">
        <v>-7.3342269596233644E-4</v>
      </c>
      <c r="U129" s="182">
        <v>5.49863953518349E-3</v>
      </c>
    </row>
    <row r="130" spans="1:22" x14ac:dyDescent="0.25">
      <c r="B130" s="44">
        <v>4</v>
      </c>
      <c r="C130" s="107">
        <v>118293</v>
      </c>
      <c r="D130" s="107">
        <v>100104</v>
      </c>
      <c r="E130" s="107">
        <v>18189</v>
      </c>
      <c r="F130" s="108">
        <v>0.84623773173391492</v>
      </c>
      <c r="G130" s="179">
        <v>1.0487972943406555E-3</v>
      </c>
      <c r="H130" s="108">
        <v>0.84418212680992422</v>
      </c>
      <c r="I130" s="108">
        <v>0.84829333665790563</v>
      </c>
      <c r="K130" s="31">
        <v>116812</v>
      </c>
      <c r="L130" s="31">
        <v>98975</v>
      </c>
      <c r="M130" s="31">
        <v>17837</v>
      </c>
      <c r="N130" s="41">
        <v>0.84730164709105227</v>
      </c>
      <c r="O130" s="42">
        <v>1.0524281882033008E-3</v>
      </c>
      <c r="P130" s="41">
        <v>0.84523892574585902</v>
      </c>
      <c r="Q130" s="41">
        <v>0.84936436843624552</v>
      </c>
      <c r="S130" s="182">
        <v>1.0639153571373461E-3</v>
      </c>
      <c r="T130" s="182">
        <v>-1.8482389341363098E-3</v>
      </c>
      <c r="U130" s="182">
        <v>3.9760696484110025E-3</v>
      </c>
    </row>
    <row r="131" spans="1:22" x14ac:dyDescent="0.25">
      <c r="B131" s="44">
        <v>5</v>
      </c>
      <c r="C131" s="107">
        <v>116235</v>
      </c>
      <c r="D131" s="107">
        <v>98842</v>
      </c>
      <c r="E131" s="107">
        <v>17393</v>
      </c>
      <c r="F131" s="108">
        <v>0.85036348776186177</v>
      </c>
      <c r="G131" s="179">
        <v>1.0462913401166909E-3</v>
      </c>
      <c r="H131" s="108">
        <v>0.84831279441789686</v>
      </c>
      <c r="I131" s="108">
        <v>0.85241418110582667</v>
      </c>
      <c r="K131" s="31">
        <v>114356</v>
      </c>
      <c r="L131" s="31">
        <v>97609</v>
      </c>
      <c r="M131" s="31">
        <v>16747</v>
      </c>
      <c r="N131" s="41">
        <v>0.85355381440414146</v>
      </c>
      <c r="O131" s="42">
        <v>1.045502336962219E-3</v>
      </c>
      <c r="P131" s="41">
        <v>0.85150466747794307</v>
      </c>
      <c r="Q131" s="41">
        <v>0.85560296133033986</v>
      </c>
      <c r="S131" s="182">
        <v>3.190326642279695E-3</v>
      </c>
      <c r="T131" s="182">
        <v>2.9124830799565895E-4</v>
      </c>
      <c r="U131" s="182">
        <v>6.0894049765637306E-3</v>
      </c>
      <c r="V131" s="107" t="s">
        <v>149</v>
      </c>
    </row>
    <row r="132" spans="1:22" x14ac:dyDescent="0.25">
      <c r="B132" s="44">
        <v>6</v>
      </c>
      <c r="C132" s="107">
        <v>115772</v>
      </c>
      <c r="D132" s="107">
        <v>99835</v>
      </c>
      <c r="E132" s="107">
        <v>15937</v>
      </c>
      <c r="F132" s="108">
        <v>0.86234149880800193</v>
      </c>
      <c r="G132" s="179">
        <v>1.0126034286125703E-3</v>
      </c>
      <c r="H132" s="108">
        <v>0.86035683255729956</v>
      </c>
      <c r="I132" s="108">
        <v>0.8643261650587043</v>
      </c>
      <c r="K132" s="31">
        <v>114744</v>
      </c>
      <c r="L132" s="31">
        <v>99007</v>
      </c>
      <c r="M132" s="31">
        <v>15737</v>
      </c>
      <c r="N132" s="41">
        <v>0.86285121662134834</v>
      </c>
      <c r="O132" s="42">
        <v>1.0155444683244135E-3</v>
      </c>
      <c r="P132" s="41">
        <v>0.86086078603873362</v>
      </c>
      <c r="Q132" s="41">
        <v>0.86484164720396306</v>
      </c>
      <c r="S132" s="182">
        <v>5.0971781334641086E-4</v>
      </c>
      <c r="T132" s="182">
        <v>-2.3011547191311974E-3</v>
      </c>
      <c r="U132" s="182">
        <v>3.3205903458240192E-3</v>
      </c>
    </row>
    <row r="133" spans="1:22" x14ac:dyDescent="0.25">
      <c r="B133" s="44">
        <v>7</v>
      </c>
      <c r="C133" s="107">
        <v>126911</v>
      </c>
      <c r="D133" s="107">
        <v>109713</v>
      </c>
      <c r="E133" s="107">
        <v>17198</v>
      </c>
      <c r="F133" s="108">
        <v>0.86448771186106799</v>
      </c>
      <c r="G133" s="179">
        <v>9.6076930221222561E-4</v>
      </c>
      <c r="H133" s="108">
        <v>0.86260463863128034</v>
      </c>
      <c r="I133" s="108">
        <v>0.86637078509085563</v>
      </c>
      <c r="K133" s="31">
        <v>124316</v>
      </c>
      <c r="L133" s="31">
        <v>107287</v>
      </c>
      <c r="M133" s="31">
        <v>17029</v>
      </c>
      <c r="N133" s="41">
        <v>0.8630184368866437</v>
      </c>
      <c r="O133" s="42">
        <v>9.7516382421611509E-4</v>
      </c>
      <c r="P133" s="41">
        <v>0.86110715091215373</v>
      </c>
      <c r="Q133" s="41">
        <v>0.86492972286113368</v>
      </c>
      <c r="S133" s="182">
        <v>-1.4692749744242839E-3</v>
      </c>
      <c r="T133" s="182">
        <v>-4.1524155667468643E-3</v>
      </c>
      <c r="U133" s="182">
        <v>1.2138656178982961E-3</v>
      </c>
    </row>
    <row r="134" spans="1:22" x14ac:dyDescent="0.25">
      <c r="B134" s="44">
        <v>8</v>
      </c>
      <c r="C134" s="107">
        <v>128317</v>
      </c>
      <c r="D134" s="107">
        <v>109429</v>
      </c>
      <c r="E134" s="107">
        <v>18888</v>
      </c>
      <c r="F134" s="108">
        <v>0.8528020449355892</v>
      </c>
      <c r="G134" s="179">
        <v>9.8908338424228727E-4</v>
      </c>
      <c r="H134" s="108">
        <v>0.85086347712476729</v>
      </c>
      <c r="I134" s="108">
        <v>0.85474061274641111</v>
      </c>
      <c r="K134" s="31">
        <v>126528</v>
      </c>
      <c r="L134" s="31">
        <v>108216</v>
      </c>
      <c r="M134" s="31">
        <v>18312</v>
      </c>
      <c r="N134" s="41">
        <v>0.85527314112291353</v>
      </c>
      <c r="O134" s="42">
        <v>9.8908510883945937E-4</v>
      </c>
      <c r="P134" s="41">
        <v>0.85333456993194334</v>
      </c>
      <c r="Q134" s="41">
        <v>0.85721171231388371</v>
      </c>
      <c r="S134" s="182">
        <v>2.4710961873243287E-3</v>
      </c>
      <c r="T134" s="182">
        <v>-2.7050547002055968E-4</v>
      </c>
      <c r="U134" s="182">
        <v>5.212697844669217E-3</v>
      </c>
    </row>
    <row r="135" spans="1:22" x14ac:dyDescent="0.25">
      <c r="B135" s="44">
        <v>9</v>
      </c>
      <c r="C135" s="107">
        <v>127005</v>
      </c>
      <c r="D135" s="107">
        <v>109424</v>
      </c>
      <c r="E135" s="107">
        <v>17581</v>
      </c>
      <c r="F135" s="108">
        <v>0.86157237904019524</v>
      </c>
      <c r="G135" s="179">
        <v>9.6905148612761447E-4</v>
      </c>
      <c r="H135" s="108">
        <v>0.85967307302822005</v>
      </c>
      <c r="I135" s="108">
        <v>0.86347168505217042</v>
      </c>
      <c r="K135" s="31">
        <v>126238</v>
      </c>
      <c r="L135" s="31">
        <v>109136</v>
      </c>
      <c r="M135" s="31">
        <v>17102</v>
      </c>
      <c r="N135" s="41">
        <v>0.86452573709976399</v>
      </c>
      <c r="O135" s="42">
        <v>9.6321294168276038E-4</v>
      </c>
      <c r="P135" s="41">
        <v>0.86263787442462292</v>
      </c>
      <c r="Q135" s="41">
        <v>0.86641359977490506</v>
      </c>
      <c r="S135" s="182">
        <v>2.9533580595687559E-3</v>
      </c>
      <c r="T135" s="182">
        <v>2.7536396575812173E-4</v>
      </c>
      <c r="U135" s="182">
        <v>5.63135215337939E-3</v>
      </c>
      <c r="V135" s="107" t="s">
        <v>149</v>
      </c>
    </row>
    <row r="136" spans="1:22" x14ac:dyDescent="0.25">
      <c r="B136" s="44">
        <v>10</v>
      </c>
      <c r="C136" s="107">
        <v>130485</v>
      </c>
      <c r="D136" s="107">
        <v>112145</v>
      </c>
      <c r="E136" s="107">
        <v>18340</v>
      </c>
      <c r="F136" s="108">
        <v>0.85944744606659773</v>
      </c>
      <c r="G136" s="179">
        <v>9.6216319135143994E-4</v>
      </c>
      <c r="H136" s="108">
        <v>0.85756164086429876</v>
      </c>
      <c r="I136" s="108">
        <v>0.8613332512688967</v>
      </c>
      <c r="K136" s="31">
        <v>130395</v>
      </c>
      <c r="L136" s="31">
        <v>111934</v>
      </c>
      <c r="M136" s="31">
        <v>18461</v>
      </c>
      <c r="N136" s="41">
        <v>0.85842248552475175</v>
      </c>
      <c r="O136" s="42">
        <v>9.6542205267573168E-4</v>
      </c>
      <c r="P136" s="41">
        <v>0.85653029307162654</v>
      </c>
      <c r="Q136" s="41">
        <v>0.86031467797787697</v>
      </c>
      <c r="S136" s="182">
        <v>-1.0249605418459762E-3</v>
      </c>
      <c r="T136" s="182">
        <v>-3.6964612106233402E-3</v>
      </c>
      <c r="U136" s="182">
        <v>1.6465401269313879E-3</v>
      </c>
    </row>
    <row r="137" spans="1:22" x14ac:dyDescent="0.25">
      <c r="E137" s="107">
        <v>0</v>
      </c>
      <c r="G137" s="179"/>
      <c r="M137" s="31">
        <v>0</v>
      </c>
      <c r="O137" s="42"/>
      <c r="S137" s="182"/>
      <c r="T137" s="182"/>
      <c r="U137" s="182"/>
    </row>
    <row r="138" spans="1:22" x14ac:dyDescent="0.25">
      <c r="A138" s="29" t="s">
        <v>115</v>
      </c>
      <c r="B138" s="31" t="s">
        <v>112</v>
      </c>
      <c r="C138" s="107">
        <v>88360</v>
      </c>
      <c r="D138" s="107">
        <v>65311</v>
      </c>
      <c r="E138" s="107">
        <v>23049</v>
      </c>
      <c r="F138" s="108">
        <v>0.73914667270258039</v>
      </c>
      <c r="G138" s="179">
        <v>1.4771875880827561E-3</v>
      </c>
      <c r="H138" s="108">
        <v>0.73625143823152861</v>
      </c>
      <c r="I138" s="108">
        <v>0.74204190717363216</v>
      </c>
      <c r="K138" s="31">
        <v>95484</v>
      </c>
      <c r="L138" s="31">
        <v>71207</v>
      </c>
      <c r="M138" s="31">
        <v>24277</v>
      </c>
      <c r="N138" s="41">
        <v>0.74574797871894771</v>
      </c>
      <c r="O138" s="42">
        <v>1.4091685679522845E-3</v>
      </c>
      <c r="P138" s="41">
        <v>0.74298605907761539</v>
      </c>
      <c r="Q138" s="41">
        <v>0.74850989836028003</v>
      </c>
      <c r="S138" s="182">
        <v>6.6013060163673254E-3</v>
      </c>
      <c r="T138" s="182">
        <v>2.5999098649980854E-3</v>
      </c>
      <c r="U138" s="182">
        <v>1.0602702167736566E-2</v>
      </c>
      <c r="V138" s="107" t="s">
        <v>149</v>
      </c>
    </row>
    <row r="139" spans="1:22" x14ac:dyDescent="0.25">
      <c r="B139" s="31" t="s">
        <v>113</v>
      </c>
      <c r="C139" s="107">
        <v>1075360</v>
      </c>
      <c r="D139" s="107">
        <v>915064</v>
      </c>
      <c r="E139" s="107">
        <v>160296</v>
      </c>
      <c r="F139" s="108">
        <v>0.85093736051182856</v>
      </c>
      <c r="G139" s="179">
        <v>3.4344425846344584E-4</v>
      </c>
      <c r="H139" s="108">
        <v>0.85026422213454311</v>
      </c>
      <c r="I139" s="108">
        <v>0.851610498889114</v>
      </c>
      <c r="K139" s="31">
        <v>1066336</v>
      </c>
      <c r="L139" s="31">
        <v>908919</v>
      </c>
      <c r="M139" s="31">
        <v>157417</v>
      </c>
      <c r="N139" s="41">
        <v>0.85237579899768934</v>
      </c>
      <c r="O139" s="42">
        <v>3.4351626063958628E-4</v>
      </c>
      <c r="P139" s="41">
        <v>0.85170251949873188</v>
      </c>
      <c r="Q139" s="41">
        <v>0.8530490784966468</v>
      </c>
      <c r="S139" s="182">
        <v>1.4384384858607824E-3</v>
      </c>
      <c r="T139" s="182">
        <v>4.8635977535939519E-4</v>
      </c>
      <c r="U139" s="182">
        <v>2.3905171963621696E-3</v>
      </c>
      <c r="V139" s="107" t="s">
        <v>149</v>
      </c>
    </row>
    <row r="140" spans="1:22" x14ac:dyDescent="0.25">
      <c r="E140" s="107">
        <v>0</v>
      </c>
      <c r="G140" s="179"/>
      <c r="M140" s="31">
        <v>0</v>
      </c>
      <c r="O140" s="42"/>
      <c r="S140" s="182"/>
      <c r="T140" s="182"/>
      <c r="U140" s="182"/>
    </row>
    <row r="141" spans="1:22" x14ac:dyDescent="0.25">
      <c r="A141" s="29" t="s">
        <v>80</v>
      </c>
      <c r="B141" s="31" t="s">
        <v>81</v>
      </c>
      <c r="C141" s="107">
        <v>1001904</v>
      </c>
      <c r="D141" s="107">
        <v>861164</v>
      </c>
      <c r="E141" s="107">
        <v>140740</v>
      </c>
      <c r="F141" s="108">
        <v>0.85952745971669942</v>
      </c>
      <c r="G141" s="179">
        <v>3.4714630001711532E-4</v>
      </c>
      <c r="H141" s="108">
        <v>0.85884706547129952</v>
      </c>
      <c r="I141" s="108">
        <v>0.86020785396209931</v>
      </c>
      <c r="K141" s="31">
        <v>979249</v>
      </c>
      <c r="L141" s="31">
        <v>845066</v>
      </c>
      <c r="M141" s="31">
        <v>134183</v>
      </c>
      <c r="N141" s="41">
        <v>0.86297356443560325</v>
      </c>
      <c r="O141" s="42">
        <v>3.4749963922512241E-4</v>
      </c>
      <c r="P141" s="41">
        <v>0.86229247765808137</v>
      </c>
      <c r="Q141" s="41">
        <v>0.86365465121312512</v>
      </c>
      <c r="S141" s="182">
        <v>3.4461047189038307E-3</v>
      </c>
      <c r="T141" s="182">
        <v>2.4833744402001272E-3</v>
      </c>
      <c r="U141" s="182">
        <v>4.4088349976075343E-3</v>
      </c>
      <c r="V141" s="107" t="s">
        <v>149</v>
      </c>
    </row>
    <row r="142" spans="1:22" x14ac:dyDescent="0.25">
      <c r="B142" s="31" t="s">
        <v>82</v>
      </c>
      <c r="C142" s="107">
        <v>43813</v>
      </c>
      <c r="D142" s="107">
        <v>34017</v>
      </c>
      <c r="E142" s="107">
        <v>9796</v>
      </c>
      <c r="F142" s="108">
        <v>0.77641339328509806</v>
      </c>
      <c r="G142" s="179">
        <v>1.9905262347835097E-3</v>
      </c>
      <c r="H142" s="108">
        <v>0.77251203355464027</v>
      </c>
      <c r="I142" s="108">
        <v>0.78031475301555586</v>
      </c>
      <c r="K142" s="31">
        <v>39427</v>
      </c>
      <c r="L142" s="31">
        <v>30975</v>
      </c>
      <c r="M142" s="31">
        <v>8452</v>
      </c>
      <c r="N142" s="41">
        <v>0.78562913739315698</v>
      </c>
      <c r="O142" s="42">
        <v>2.0667826275896973E-3</v>
      </c>
      <c r="P142" s="41">
        <v>0.78157831787920817</v>
      </c>
      <c r="Q142" s="41">
        <v>0.7896799569071058</v>
      </c>
      <c r="S142" s="182">
        <v>9.2157441080589209E-3</v>
      </c>
      <c r="T142" s="182">
        <v>3.5916078258290181E-3</v>
      </c>
      <c r="U142" s="182">
        <v>1.4839880390288824E-2</v>
      </c>
      <c r="V142" s="107" t="s">
        <v>149</v>
      </c>
    </row>
    <row r="143" spans="1:22" x14ac:dyDescent="0.25">
      <c r="B143" s="31" t="s">
        <v>83</v>
      </c>
      <c r="C143" s="107">
        <v>73001</v>
      </c>
      <c r="D143" s="107">
        <v>51696</v>
      </c>
      <c r="E143" s="107">
        <v>21305</v>
      </c>
      <c r="F143" s="108">
        <v>0.70815468281256422</v>
      </c>
      <c r="G143" s="179">
        <v>1.682581174918141E-3</v>
      </c>
      <c r="H143" s="108">
        <v>0.70485688430865956</v>
      </c>
      <c r="I143" s="108">
        <v>0.71145248131646888</v>
      </c>
      <c r="K143" s="31">
        <v>78051</v>
      </c>
      <c r="L143" s="31">
        <v>55945</v>
      </c>
      <c r="M143" s="31">
        <v>22106</v>
      </c>
      <c r="N143" s="41">
        <v>0.7167749292129505</v>
      </c>
      <c r="O143" s="42">
        <v>1.6127535792870053E-3</v>
      </c>
      <c r="P143" s="41">
        <v>0.71361399028160988</v>
      </c>
      <c r="Q143" s="41">
        <v>0.71993586814429111</v>
      </c>
      <c r="S143" s="182">
        <v>8.6202464003862778E-3</v>
      </c>
      <c r="T143" s="182">
        <v>4.052120220696686E-3</v>
      </c>
      <c r="U143" s="182">
        <v>1.318837258007587E-2</v>
      </c>
      <c r="V143" s="107" t="s">
        <v>149</v>
      </c>
    </row>
    <row r="144" spans="1:22" x14ac:dyDescent="0.25">
      <c r="B144" s="31" t="s">
        <v>84</v>
      </c>
      <c r="C144" s="107">
        <v>72832</v>
      </c>
      <c r="D144" s="107">
        <v>51625</v>
      </c>
      <c r="E144" s="107">
        <v>21207</v>
      </c>
      <c r="F144" s="108">
        <v>0.70882304481546576</v>
      </c>
      <c r="G144" s="179">
        <v>1.6833960215734221E-3</v>
      </c>
      <c r="H144" s="108">
        <v>0.70552364924146382</v>
      </c>
      <c r="I144" s="108">
        <v>0.7121224403894677</v>
      </c>
      <c r="K144" s="31">
        <v>92728</v>
      </c>
      <c r="L144" s="31">
        <v>67883</v>
      </c>
      <c r="M144" s="31">
        <v>24845</v>
      </c>
      <c r="N144" s="41">
        <v>0.73206582693469069</v>
      </c>
      <c r="O144" s="42">
        <v>1.4543993603722738E-3</v>
      </c>
      <c r="P144" s="41">
        <v>0.72921525656922292</v>
      </c>
      <c r="Q144" s="41">
        <v>0.73491639730015845</v>
      </c>
      <c r="S144" s="182">
        <v>2.3242782119224925E-2</v>
      </c>
      <c r="T144" s="182">
        <v>1.8882454003970088E-2</v>
      </c>
      <c r="U144" s="182">
        <v>2.7603110234479762E-2</v>
      </c>
      <c r="V144" s="107" t="s">
        <v>149</v>
      </c>
    </row>
    <row r="145" spans="1:22" x14ac:dyDescent="0.25">
      <c r="E145" s="107">
        <v>0</v>
      </c>
      <c r="G145" s="179"/>
      <c r="M145" s="31">
        <v>0</v>
      </c>
      <c r="O145" s="42"/>
      <c r="S145" s="182"/>
      <c r="T145" s="182"/>
      <c r="U145" s="182"/>
    </row>
    <row r="146" spans="1:22" x14ac:dyDescent="0.25">
      <c r="B146" s="31" t="s">
        <v>81</v>
      </c>
      <c r="C146" s="107">
        <v>1001904</v>
      </c>
      <c r="D146" s="107">
        <v>861164</v>
      </c>
      <c r="E146" s="107">
        <v>140740</v>
      </c>
      <c r="F146" s="108">
        <v>0.85952745971669942</v>
      </c>
      <c r="G146" s="179">
        <v>3.4714630001711532E-4</v>
      </c>
      <c r="H146" s="108">
        <v>0.85884706547129952</v>
      </c>
      <c r="I146" s="108">
        <v>0.86020785396209931</v>
      </c>
      <c r="K146" s="31">
        <v>979249</v>
      </c>
      <c r="L146" s="31">
        <v>845066</v>
      </c>
      <c r="M146" s="31">
        <v>134183</v>
      </c>
      <c r="N146" s="41">
        <v>0.86297356443560325</v>
      </c>
      <c r="O146" s="42">
        <v>3.4749963922512241E-4</v>
      </c>
      <c r="P146" s="41">
        <v>0.86229247765808137</v>
      </c>
      <c r="Q146" s="41">
        <v>0.86365465121312512</v>
      </c>
      <c r="S146" s="182">
        <v>3.4461047189038307E-3</v>
      </c>
      <c r="T146" s="182">
        <v>2.4833744402001272E-3</v>
      </c>
      <c r="U146" s="182">
        <v>4.4088349976075343E-3</v>
      </c>
      <c r="V146" s="107" t="s">
        <v>149</v>
      </c>
    </row>
    <row r="147" spans="1:22" x14ac:dyDescent="0.25">
      <c r="B147" s="31" t="s">
        <v>84</v>
      </c>
      <c r="C147" s="107">
        <v>189646</v>
      </c>
      <c r="D147" s="107">
        <v>137338</v>
      </c>
      <c r="E147" s="107">
        <v>52308</v>
      </c>
      <c r="F147" s="108">
        <v>0.72418084220073187</v>
      </c>
      <c r="G147" s="179">
        <v>1.0262753229590791E-3</v>
      </c>
      <c r="H147" s="108">
        <v>0.72216937952950988</v>
      </c>
      <c r="I147" s="108">
        <v>0.72619230487195385</v>
      </c>
      <c r="K147" s="31">
        <v>210206</v>
      </c>
      <c r="L147" s="31">
        <v>154803</v>
      </c>
      <c r="M147" s="31">
        <v>55403</v>
      </c>
      <c r="N147" s="41">
        <v>0.73643473544998717</v>
      </c>
      <c r="O147" s="42">
        <v>9.6092316962853911E-4</v>
      </c>
      <c r="P147" s="41">
        <v>0.73455136064560511</v>
      </c>
      <c r="Q147" s="41">
        <v>0.73831811025436922</v>
      </c>
      <c r="S147" s="182">
        <v>1.2253893249255299E-2</v>
      </c>
      <c r="T147" s="182">
        <v>9.4982877280410972E-3</v>
      </c>
      <c r="U147" s="182">
        <v>1.50094987704695E-2</v>
      </c>
      <c r="V147" s="107" t="s">
        <v>149</v>
      </c>
    </row>
    <row r="148" spans="1:22" x14ac:dyDescent="0.25">
      <c r="E148" s="107">
        <v>0</v>
      </c>
      <c r="G148" s="179"/>
      <c r="M148" s="31">
        <v>0</v>
      </c>
      <c r="O148" s="42"/>
      <c r="S148" s="182"/>
      <c r="T148" s="182"/>
      <c r="U148" s="182"/>
    </row>
    <row r="149" spans="1:22" x14ac:dyDescent="0.25">
      <c r="A149" s="29" t="s">
        <v>85</v>
      </c>
      <c r="B149" s="31" t="s">
        <v>86</v>
      </c>
      <c r="C149" s="107">
        <v>2049</v>
      </c>
      <c r="D149" s="107">
        <v>1419</v>
      </c>
      <c r="E149" s="107">
        <v>630</v>
      </c>
      <c r="F149" s="108">
        <v>0.69253294289897516</v>
      </c>
      <c r="G149" s="179">
        <v>1.019409167483757E-2</v>
      </c>
      <c r="H149" s="108">
        <v>0.67255289036119392</v>
      </c>
      <c r="I149" s="108">
        <v>0.71251299543675639</v>
      </c>
      <c r="K149" s="31">
        <v>2922</v>
      </c>
      <c r="L149" s="31">
        <v>2175</v>
      </c>
      <c r="M149" s="31">
        <v>747</v>
      </c>
      <c r="N149" s="41">
        <v>0.74435318275154005</v>
      </c>
      <c r="O149" s="42">
        <v>8.0699271489050855E-3</v>
      </c>
      <c r="P149" s="41">
        <v>0.72853641618182408</v>
      </c>
      <c r="Q149" s="41">
        <v>0.76016994932125603</v>
      </c>
      <c r="S149" s="182">
        <v>5.1820239852564898E-2</v>
      </c>
      <c r="T149" s="182">
        <v>2.6336981239523407E-2</v>
      </c>
      <c r="U149" s="182">
        <v>7.7303498465606385E-2</v>
      </c>
      <c r="V149" s="107" t="s">
        <v>149</v>
      </c>
    </row>
    <row r="150" spans="1:22" x14ac:dyDescent="0.25">
      <c r="B150" s="31" t="s">
        <v>87</v>
      </c>
      <c r="C150" s="107">
        <v>9818</v>
      </c>
      <c r="D150" s="107">
        <v>7160</v>
      </c>
      <c r="E150" s="107">
        <v>2658</v>
      </c>
      <c r="F150" s="108">
        <v>0.72927276431045018</v>
      </c>
      <c r="G150" s="179">
        <v>4.4843495479666186E-3</v>
      </c>
      <c r="H150" s="108">
        <v>0.72048360070234718</v>
      </c>
      <c r="I150" s="108">
        <v>0.73806192791855318</v>
      </c>
      <c r="K150" s="31">
        <v>10421</v>
      </c>
      <c r="L150" s="31">
        <v>7760</v>
      </c>
      <c r="M150" s="31">
        <v>2661</v>
      </c>
      <c r="N150" s="41">
        <v>0.74465022550618942</v>
      </c>
      <c r="O150" s="42">
        <v>4.2715864879071027E-3</v>
      </c>
      <c r="P150" s="41">
        <v>0.73627806983304356</v>
      </c>
      <c r="Q150" s="41">
        <v>0.75302238117933529</v>
      </c>
      <c r="S150" s="182">
        <v>1.5377461195739239E-2</v>
      </c>
      <c r="T150" s="182">
        <v>3.2387708793772622E-3</v>
      </c>
      <c r="U150" s="182">
        <v>2.7516151512101218E-2</v>
      </c>
      <c r="V150" s="107" t="s">
        <v>149</v>
      </c>
    </row>
    <row r="151" spans="1:22" x14ac:dyDescent="0.25">
      <c r="B151" s="31" t="s">
        <v>88</v>
      </c>
      <c r="C151" s="107">
        <v>2866</v>
      </c>
      <c r="D151" s="107">
        <v>2104</v>
      </c>
      <c r="E151" s="107">
        <v>762</v>
      </c>
      <c r="F151" s="108">
        <v>0.7341242149337055</v>
      </c>
      <c r="G151" s="179">
        <v>8.2525102861441858E-3</v>
      </c>
      <c r="H151" s="108">
        <v>0.71794959199081654</v>
      </c>
      <c r="I151" s="108">
        <v>0.75029883787659446</v>
      </c>
      <c r="K151" s="31">
        <v>3093</v>
      </c>
      <c r="L151" s="31">
        <v>2280</v>
      </c>
      <c r="M151" s="31">
        <v>813</v>
      </c>
      <c r="N151" s="41">
        <v>0.73714839961202716</v>
      </c>
      <c r="O151" s="42">
        <v>7.9148523262338455E-3</v>
      </c>
      <c r="P151" s="41">
        <v>0.72163557410965573</v>
      </c>
      <c r="Q151" s="41">
        <v>0.75266122511439859</v>
      </c>
      <c r="S151" s="182">
        <v>3.0241846783216619E-3</v>
      </c>
      <c r="T151" s="182">
        <v>-1.9387523008473854E-2</v>
      </c>
      <c r="U151" s="182">
        <v>2.5435892365117178E-2</v>
      </c>
    </row>
    <row r="152" spans="1:22" x14ac:dyDescent="0.25">
      <c r="B152" s="31" t="s">
        <v>89</v>
      </c>
      <c r="C152" s="107">
        <v>8021</v>
      </c>
      <c r="D152" s="107">
        <v>6029</v>
      </c>
      <c r="E152" s="107">
        <v>1992</v>
      </c>
      <c r="F152" s="108">
        <v>0.751651913726468</v>
      </c>
      <c r="G152" s="179">
        <v>4.8241914482130711E-3</v>
      </c>
      <c r="H152" s="108">
        <v>0.74219667223344421</v>
      </c>
      <c r="I152" s="108">
        <v>0.76110715521949179</v>
      </c>
      <c r="K152" s="31">
        <v>7539</v>
      </c>
      <c r="L152" s="31">
        <v>5708</v>
      </c>
      <c r="M152" s="31">
        <v>1831</v>
      </c>
      <c r="N152" s="41">
        <v>0.7571295927841889</v>
      </c>
      <c r="O152" s="42">
        <v>4.9387329048266844E-3</v>
      </c>
      <c r="P152" s="41">
        <v>0.7474498541614657</v>
      </c>
      <c r="Q152" s="41">
        <v>0.7668093314069121</v>
      </c>
      <c r="S152" s="182">
        <v>5.4776790577208967E-3</v>
      </c>
      <c r="T152" s="182">
        <v>-8.0539749672968054E-3</v>
      </c>
      <c r="U152" s="182">
        <v>1.9009333082738597E-2</v>
      </c>
    </row>
    <row r="153" spans="1:22" x14ac:dyDescent="0.25">
      <c r="B153" s="31" t="s">
        <v>90</v>
      </c>
      <c r="C153" s="107">
        <v>1467</v>
      </c>
      <c r="D153" s="107">
        <v>1030</v>
      </c>
      <c r="E153" s="107">
        <v>437</v>
      </c>
      <c r="F153" s="108">
        <v>0.7021131561008862</v>
      </c>
      <c r="G153" s="179">
        <v>1.1940270348096953E-2</v>
      </c>
      <c r="H153" s="108">
        <v>0.67871065625294469</v>
      </c>
      <c r="I153" s="108">
        <v>0.72551565594882772</v>
      </c>
      <c r="K153" s="31">
        <v>2110</v>
      </c>
      <c r="L153" s="31">
        <v>1585</v>
      </c>
      <c r="M153" s="31">
        <v>525</v>
      </c>
      <c r="N153" s="41">
        <v>0.75118483412322279</v>
      </c>
      <c r="O153" s="42">
        <v>9.4117547534251222E-3</v>
      </c>
      <c r="P153" s="41">
        <v>0.73273813377518593</v>
      </c>
      <c r="Q153" s="41">
        <v>0.76963153447125965</v>
      </c>
      <c r="S153" s="182">
        <v>4.9071678022336584E-2</v>
      </c>
      <c r="T153" s="182">
        <v>1.9272510473111126E-2</v>
      </c>
      <c r="U153" s="182">
        <v>7.8870845571562043E-2</v>
      </c>
      <c r="V153" s="107" t="s">
        <v>149</v>
      </c>
    </row>
    <row r="154" spans="1:22" x14ac:dyDescent="0.25">
      <c r="B154" s="31" t="s">
        <v>91</v>
      </c>
      <c r="C154" s="107">
        <v>1078</v>
      </c>
      <c r="D154" s="107">
        <v>708</v>
      </c>
      <c r="E154" s="107">
        <v>370</v>
      </c>
      <c r="F154" s="108">
        <v>0.6567717996289425</v>
      </c>
      <c r="G154" s="179">
        <v>1.4460701105962205E-2</v>
      </c>
      <c r="H154" s="108">
        <v>0.62842934627005809</v>
      </c>
      <c r="I154" s="108">
        <v>0.68511425298782691</v>
      </c>
      <c r="K154" s="31">
        <v>1345</v>
      </c>
      <c r="L154" s="31">
        <v>912</v>
      </c>
      <c r="M154" s="31">
        <v>433</v>
      </c>
      <c r="N154" s="41">
        <v>0.67806691449814127</v>
      </c>
      <c r="O154" s="42">
        <v>1.2739663029196682E-2</v>
      </c>
      <c r="P154" s="41">
        <v>0.65309763378573937</v>
      </c>
      <c r="Q154" s="41">
        <v>0.70303619521054317</v>
      </c>
      <c r="S154" s="182">
        <v>2.1295114869198772E-2</v>
      </c>
      <c r="T154" s="182">
        <v>-1.6478051230917772E-2</v>
      </c>
      <c r="U154" s="182">
        <v>5.9068280969315316E-2</v>
      </c>
    </row>
    <row r="155" spans="1:22" x14ac:dyDescent="0.25">
      <c r="B155" s="31" t="s">
        <v>92</v>
      </c>
      <c r="C155" s="107">
        <v>26170</v>
      </c>
      <c r="D155" s="107">
        <v>20745</v>
      </c>
      <c r="E155" s="107">
        <v>5425</v>
      </c>
      <c r="F155" s="108">
        <v>0.79270156667940395</v>
      </c>
      <c r="G155" s="179">
        <v>2.505826552735989E-3</v>
      </c>
      <c r="H155" s="108">
        <v>0.7877902368845372</v>
      </c>
      <c r="I155" s="108">
        <v>0.79761289647427069</v>
      </c>
      <c r="K155" s="31">
        <v>22729</v>
      </c>
      <c r="L155" s="31">
        <v>18312</v>
      </c>
      <c r="M155" s="31">
        <v>4417</v>
      </c>
      <c r="N155" s="41">
        <v>0.80566676932553127</v>
      </c>
      <c r="O155" s="42">
        <v>2.6245877441421614E-3</v>
      </c>
      <c r="P155" s="41">
        <v>0.80052267187274739</v>
      </c>
      <c r="Q155" s="41">
        <v>0.81081086677831515</v>
      </c>
      <c r="S155" s="182">
        <v>1.2965202646127327E-2</v>
      </c>
      <c r="T155" s="182">
        <v>5.852906395674963E-3</v>
      </c>
      <c r="U155" s="182">
        <v>2.0077498896579692E-2</v>
      </c>
      <c r="V155" s="107" t="s">
        <v>149</v>
      </c>
    </row>
    <row r="156" spans="1:22" x14ac:dyDescent="0.25">
      <c r="B156" s="31" t="s">
        <v>93</v>
      </c>
      <c r="C156" s="107">
        <v>1283</v>
      </c>
      <c r="D156" s="107">
        <v>920</v>
      </c>
      <c r="E156" s="107">
        <v>363</v>
      </c>
      <c r="F156" s="108">
        <v>0.71706936866718629</v>
      </c>
      <c r="G156" s="179">
        <v>1.2574978222971468E-2</v>
      </c>
      <c r="H156" s="108">
        <v>0.69242286424378674</v>
      </c>
      <c r="I156" s="108">
        <v>0.74171587309058584</v>
      </c>
      <c r="K156" s="31">
        <v>1767</v>
      </c>
      <c r="L156" s="31">
        <v>1311</v>
      </c>
      <c r="M156" s="31">
        <v>456</v>
      </c>
      <c r="N156" s="41">
        <v>0.74193548387096775</v>
      </c>
      <c r="O156" s="42">
        <v>1.0409477790397187E-2</v>
      </c>
      <c r="P156" s="41">
        <v>0.72153328230391967</v>
      </c>
      <c r="Q156" s="41">
        <v>0.76233768543801583</v>
      </c>
      <c r="S156" s="182">
        <v>2.4866115203781458E-2</v>
      </c>
      <c r="T156" s="182">
        <v>-7.129785026840002E-3</v>
      </c>
      <c r="U156" s="182">
        <v>5.6862015434402918E-2</v>
      </c>
    </row>
    <row r="157" spans="1:22" x14ac:dyDescent="0.25">
      <c r="B157" s="31" t="s">
        <v>94</v>
      </c>
      <c r="C157" s="107">
        <v>10090</v>
      </c>
      <c r="D157" s="107">
        <v>7346</v>
      </c>
      <c r="E157" s="107">
        <v>2744</v>
      </c>
      <c r="F157" s="108">
        <v>0.72804757185332014</v>
      </c>
      <c r="G157" s="179">
        <v>4.4297658032379826E-3</v>
      </c>
      <c r="H157" s="108">
        <v>0.71936539041902658</v>
      </c>
      <c r="I157" s="108">
        <v>0.7367297532876137</v>
      </c>
      <c r="K157" s="31">
        <v>11891</v>
      </c>
      <c r="L157" s="31">
        <v>8914</v>
      </c>
      <c r="M157" s="31">
        <v>2977</v>
      </c>
      <c r="N157" s="41">
        <v>0.74964258683037588</v>
      </c>
      <c r="O157" s="42">
        <v>3.9728133677600884E-3</v>
      </c>
      <c r="P157" s="41">
        <v>0.74185601571226678</v>
      </c>
      <c r="Q157" s="41">
        <v>0.75742915794848498</v>
      </c>
      <c r="S157" s="182">
        <v>2.1595014977055738E-2</v>
      </c>
      <c r="T157" s="182">
        <v>9.932426806331893E-3</v>
      </c>
      <c r="U157" s="182">
        <v>3.3257603147779584E-2</v>
      </c>
      <c r="V157" s="107" t="s">
        <v>149</v>
      </c>
    </row>
    <row r="158" spans="1:22" x14ac:dyDescent="0.25">
      <c r="B158" s="31" t="s">
        <v>95</v>
      </c>
      <c r="C158" s="107">
        <v>7931</v>
      </c>
      <c r="D158" s="107">
        <v>5994</v>
      </c>
      <c r="E158" s="107">
        <v>1937</v>
      </c>
      <c r="F158" s="108">
        <v>0.75576850334131884</v>
      </c>
      <c r="G158" s="179">
        <v>4.8242660995363078E-3</v>
      </c>
      <c r="H158" s="108">
        <v>0.74631311553439017</v>
      </c>
      <c r="I158" s="108">
        <v>0.76522389114824751</v>
      </c>
      <c r="K158" s="31">
        <v>8713</v>
      </c>
      <c r="L158" s="31">
        <v>6753</v>
      </c>
      <c r="M158" s="31">
        <v>1960</v>
      </c>
      <c r="N158" s="41">
        <v>0.77504877768851144</v>
      </c>
      <c r="O158" s="42">
        <v>4.4732671895924342E-3</v>
      </c>
      <c r="P158" s="41">
        <v>0.76628133510368557</v>
      </c>
      <c r="Q158" s="41">
        <v>0.78381622027333731</v>
      </c>
      <c r="S158" s="182">
        <v>1.9280274347192594E-2</v>
      </c>
      <c r="T158" s="182">
        <v>6.3853715241738596E-3</v>
      </c>
      <c r="U158" s="182">
        <v>3.217517717021133E-2</v>
      </c>
      <c r="V158" s="107" t="s">
        <v>149</v>
      </c>
    </row>
    <row r="159" spans="1:22" x14ac:dyDescent="0.25">
      <c r="B159" s="31" t="s">
        <v>96</v>
      </c>
      <c r="C159" s="107">
        <v>14088</v>
      </c>
      <c r="D159" s="107">
        <v>10275</v>
      </c>
      <c r="E159" s="107">
        <v>3813</v>
      </c>
      <c r="F159" s="108">
        <v>0.72934412265758097</v>
      </c>
      <c r="G159" s="179">
        <v>3.7432626720209018E-3</v>
      </c>
      <c r="H159" s="108">
        <v>0.72200746263574689</v>
      </c>
      <c r="I159" s="108">
        <v>0.73668078267941506</v>
      </c>
      <c r="K159" s="31">
        <v>13871</v>
      </c>
      <c r="L159" s="31">
        <v>10328</v>
      </c>
      <c r="M159" s="31">
        <v>3543</v>
      </c>
      <c r="N159" s="41">
        <v>0.7445750126162497</v>
      </c>
      <c r="O159" s="42">
        <v>3.702815160487493E-3</v>
      </c>
      <c r="P159" s="41">
        <v>0.73731762826028535</v>
      </c>
      <c r="Q159" s="41">
        <v>0.75183239697221405</v>
      </c>
      <c r="S159" s="182">
        <v>1.5230889958668725E-2</v>
      </c>
      <c r="T159" s="182">
        <v>4.9110003342745512E-3</v>
      </c>
      <c r="U159" s="182">
        <v>2.5550779583062899E-2</v>
      </c>
      <c r="V159" s="107" t="s">
        <v>149</v>
      </c>
    </row>
    <row r="160" spans="1:22" x14ac:dyDescent="0.25">
      <c r="B160" s="31" t="s">
        <v>97</v>
      </c>
      <c r="C160" s="107">
        <v>2233</v>
      </c>
      <c r="D160" s="107">
        <v>1485</v>
      </c>
      <c r="E160" s="107">
        <v>748</v>
      </c>
      <c r="F160" s="108">
        <v>0.66502463054187189</v>
      </c>
      <c r="G160" s="179">
        <v>9.9880553677326647E-3</v>
      </c>
      <c r="H160" s="108">
        <v>0.64544840174552387</v>
      </c>
      <c r="I160" s="108">
        <v>0.6846008593382199</v>
      </c>
      <c r="K160" s="31">
        <v>2590</v>
      </c>
      <c r="L160" s="31">
        <v>1899</v>
      </c>
      <c r="M160" s="31">
        <v>691</v>
      </c>
      <c r="N160" s="41">
        <v>0.73320463320463325</v>
      </c>
      <c r="O160" s="42">
        <v>8.6906419970675351E-3</v>
      </c>
      <c r="P160" s="41">
        <v>0.71617128788784967</v>
      </c>
      <c r="Q160" s="41">
        <v>0.75023797852141683</v>
      </c>
      <c r="S160" s="182">
        <v>6.8180002662761363E-2</v>
      </c>
      <c r="T160" s="182">
        <v>4.2230275618383897E-2</v>
      </c>
      <c r="U160" s="182">
        <v>9.4129729707138829E-2</v>
      </c>
      <c r="V160" s="107" t="s">
        <v>149</v>
      </c>
    </row>
    <row r="161" spans="1:22" x14ac:dyDescent="0.25">
      <c r="B161" s="31" t="s">
        <v>98</v>
      </c>
      <c r="C161" s="107">
        <v>3547</v>
      </c>
      <c r="D161" s="107">
        <v>2482</v>
      </c>
      <c r="E161" s="107">
        <v>1065</v>
      </c>
      <c r="F161" s="108">
        <v>0.69974626444883004</v>
      </c>
      <c r="G161" s="179">
        <v>7.6963340553032038E-3</v>
      </c>
      <c r="H161" s="108">
        <v>0.68466172688744664</v>
      </c>
      <c r="I161" s="108">
        <v>0.71483080201021343</v>
      </c>
      <c r="K161" s="31">
        <v>4161</v>
      </c>
      <c r="L161" s="31">
        <v>2984</v>
      </c>
      <c r="M161" s="31">
        <v>1177</v>
      </c>
      <c r="N161" s="41">
        <v>0.71713530401345826</v>
      </c>
      <c r="O161" s="42">
        <v>6.9821804250089934E-3</v>
      </c>
      <c r="P161" s="41">
        <v>0.70345048184688008</v>
      </c>
      <c r="Q161" s="41">
        <v>0.73082012618003644</v>
      </c>
      <c r="S161" s="182">
        <v>1.7389039564628228E-2</v>
      </c>
      <c r="T161" s="182">
        <v>-2.9784069207436648E-3</v>
      </c>
      <c r="U161" s="182">
        <v>3.7756486050000121E-2</v>
      </c>
    </row>
    <row r="162" spans="1:22" x14ac:dyDescent="0.25">
      <c r="B162" s="31" t="s">
        <v>99</v>
      </c>
      <c r="C162" s="107">
        <v>8802</v>
      </c>
      <c r="D162" s="107">
        <v>6638</v>
      </c>
      <c r="E162" s="107">
        <v>2164</v>
      </c>
      <c r="F162" s="108">
        <v>0.75414678482163144</v>
      </c>
      <c r="G162" s="179">
        <v>4.5896038999830649E-3</v>
      </c>
      <c r="H162" s="108">
        <v>0.74515132647436011</v>
      </c>
      <c r="I162" s="108">
        <v>0.76314224316890278</v>
      </c>
      <c r="K162" s="31">
        <v>8273</v>
      </c>
      <c r="L162" s="31">
        <v>6282</v>
      </c>
      <c r="M162" s="31">
        <v>1991</v>
      </c>
      <c r="N162" s="41">
        <v>0.75933760425480479</v>
      </c>
      <c r="O162" s="42">
        <v>4.6999156055002609E-3</v>
      </c>
      <c r="P162" s="41">
        <v>0.75012593893764656</v>
      </c>
      <c r="Q162" s="41">
        <v>0.76854926957196301</v>
      </c>
      <c r="S162" s="182">
        <v>5.1908194331733437E-3</v>
      </c>
      <c r="T162" s="182">
        <v>-7.6847054570243507E-3</v>
      </c>
      <c r="U162" s="182">
        <v>1.8066344323371036E-2</v>
      </c>
    </row>
    <row r="163" spans="1:22" x14ac:dyDescent="0.25">
      <c r="B163" s="31" t="s">
        <v>100</v>
      </c>
      <c r="C163" s="107">
        <v>13011</v>
      </c>
      <c r="D163" s="107">
        <v>8924</v>
      </c>
      <c r="E163" s="107">
        <v>4087</v>
      </c>
      <c r="F163" s="108">
        <v>0.6858811774652217</v>
      </c>
      <c r="G163" s="179">
        <v>4.0692660430326705E-3</v>
      </c>
      <c r="H163" s="108">
        <v>0.67790556257736589</v>
      </c>
      <c r="I163" s="108">
        <v>0.69385679235307751</v>
      </c>
      <c r="K163" s="31">
        <v>13883</v>
      </c>
      <c r="L163" s="31">
        <v>9436</v>
      </c>
      <c r="M163" s="31">
        <v>4447</v>
      </c>
      <c r="N163" s="41">
        <v>0.67968018439818478</v>
      </c>
      <c r="O163" s="42">
        <v>3.9600671054719674E-3</v>
      </c>
      <c r="P163" s="41">
        <v>0.67191859549509791</v>
      </c>
      <c r="Q163" s="41">
        <v>0.68744177330127165</v>
      </c>
      <c r="S163" s="182">
        <v>-6.2009930670369195E-3</v>
      </c>
      <c r="T163" s="182">
        <v>-1.7330110143878301E-2</v>
      </c>
      <c r="U163" s="182">
        <v>4.9281240098044618E-3</v>
      </c>
    </row>
    <row r="164" spans="1:22" x14ac:dyDescent="0.25">
      <c r="B164" s="31" t="s">
        <v>101</v>
      </c>
      <c r="C164" s="107">
        <v>3268</v>
      </c>
      <c r="D164" s="107">
        <v>2115</v>
      </c>
      <c r="E164" s="107">
        <v>1153</v>
      </c>
      <c r="F164" s="108">
        <v>0.64718482252141984</v>
      </c>
      <c r="G164" s="179">
        <v>8.3588545393686441E-3</v>
      </c>
      <c r="H164" s="108">
        <v>0.63080176867224813</v>
      </c>
      <c r="I164" s="108">
        <v>0.66356787637059156</v>
      </c>
      <c r="K164" s="31">
        <v>3852</v>
      </c>
      <c r="L164" s="31">
        <v>2529</v>
      </c>
      <c r="M164" s="31">
        <v>1323</v>
      </c>
      <c r="N164" s="41">
        <v>0.65654205607476634</v>
      </c>
      <c r="O164" s="42">
        <v>7.6511183370030064E-3</v>
      </c>
      <c r="P164" s="41">
        <v>0.64154613969278651</v>
      </c>
      <c r="Q164" s="41">
        <v>0.67153797245674618</v>
      </c>
      <c r="S164" s="182">
        <v>9.3572335533465001E-3</v>
      </c>
      <c r="T164" s="182">
        <v>-1.2853126425804526E-2</v>
      </c>
      <c r="U164" s="182">
        <v>3.1567593532497523E-2</v>
      </c>
    </row>
    <row r="165" spans="1:22" x14ac:dyDescent="0.25">
      <c r="B165" s="31" t="s">
        <v>102</v>
      </c>
      <c r="C165" s="107">
        <v>2437</v>
      </c>
      <c r="D165" s="107">
        <v>1711</v>
      </c>
      <c r="E165" s="107">
        <v>726</v>
      </c>
      <c r="F165" s="108">
        <v>0.7020927369716865</v>
      </c>
      <c r="G165" s="179">
        <v>9.2642447773104517E-3</v>
      </c>
      <c r="H165" s="108">
        <v>0.68393515086419476</v>
      </c>
      <c r="I165" s="108">
        <v>0.72025032307917825</v>
      </c>
      <c r="K165" s="31">
        <v>2799</v>
      </c>
      <c r="L165" s="31">
        <v>2010</v>
      </c>
      <c r="M165" s="31">
        <v>789</v>
      </c>
      <c r="N165" s="41">
        <v>0.71811361200428725</v>
      </c>
      <c r="O165" s="42">
        <v>8.5041748833165395E-3</v>
      </c>
      <c r="P165" s="41">
        <v>0.70144573551475675</v>
      </c>
      <c r="Q165" s="41">
        <v>0.73478148849381775</v>
      </c>
      <c r="S165" s="182">
        <v>1.6020875032600745E-2</v>
      </c>
      <c r="T165" s="182">
        <v>-8.6274183573322484E-3</v>
      </c>
      <c r="U165" s="182">
        <v>4.0669168422533736E-2</v>
      </c>
    </row>
    <row r="166" spans="1:22" x14ac:dyDescent="0.25">
      <c r="B166" s="31" t="s">
        <v>103</v>
      </c>
      <c r="C166" s="107">
        <v>3305</v>
      </c>
      <c r="D166" s="107">
        <v>1540</v>
      </c>
      <c r="E166" s="107">
        <v>1765</v>
      </c>
      <c r="F166" s="108">
        <v>0.4659606656580938</v>
      </c>
      <c r="G166" s="179">
        <v>8.6771183215036112E-3</v>
      </c>
      <c r="H166" s="108">
        <v>0.44895382625835406</v>
      </c>
      <c r="I166" s="108">
        <v>0.48296750505783353</v>
      </c>
      <c r="K166" s="31">
        <v>4489</v>
      </c>
      <c r="L166" s="31">
        <v>2182</v>
      </c>
      <c r="M166" s="31">
        <v>2307</v>
      </c>
      <c r="N166" s="41">
        <v>0.48607707730006683</v>
      </c>
      <c r="O166" s="42">
        <v>7.4597927557008316E-3</v>
      </c>
      <c r="P166" s="41">
        <v>0.4714561521667604</v>
      </c>
      <c r="Q166" s="41">
        <v>0.50069800243337326</v>
      </c>
      <c r="S166" s="182">
        <v>2.0116411641973031E-2</v>
      </c>
      <c r="T166" s="182">
        <v>-2.3117519981089955E-3</v>
      </c>
      <c r="U166" s="182">
        <v>4.2544575282055061E-2</v>
      </c>
    </row>
    <row r="167" spans="1:22" x14ac:dyDescent="0.25">
      <c r="B167" s="31" t="s">
        <v>104</v>
      </c>
      <c r="C167" s="107">
        <v>1837</v>
      </c>
      <c r="D167" s="107">
        <v>1366</v>
      </c>
      <c r="E167" s="107">
        <v>471</v>
      </c>
      <c r="F167" s="108">
        <v>0.74360370168753398</v>
      </c>
      <c r="G167" s="179">
        <v>1.0187604317131909E-2</v>
      </c>
      <c r="H167" s="108">
        <v>0.72363636413721066</v>
      </c>
      <c r="I167" s="108">
        <v>0.7635710392378573</v>
      </c>
      <c r="K167" s="31">
        <v>1935</v>
      </c>
      <c r="L167" s="31">
        <v>1444</v>
      </c>
      <c r="M167" s="31">
        <v>491</v>
      </c>
      <c r="N167" s="41">
        <v>0.74625322997416021</v>
      </c>
      <c r="O167" s="42">
        <v>9.8924277863245043E-3</v>
      </c>
      <c r="P167" s="41">
        <v>0.72686442779330085</v>
      </c>
      <c r="Q167" s="41">
        <v>0.76564203215501958</v>
      </c>
      <c r="S167" s="182">
        <v>2.6495282866262349E-3</v>
      </c>
      <c r="T167" s="182">
        <v>-2.5182983049908118E-2</v>
      </c>
      <c r="U167" s="182">
        <v>3.0482039623160588E-2</v>
      </c>
    </row>
    <row r="168" spans="1:22" x14ac:dyDescent="0.25">
      <c r="B168" s="31" t="s">
        <v>105</v>
      </c>
      <c r="C168" s="107">
        <v>4606</v>
      </c>
      <c r="D168" s="107">
        <v>3289</v>
      </c>
      <c r="E168" s="107">
        <v>1317</v>
      </c>
      <c r="F168" s="108">
        <v>0.71406860616587065</v>
      </c>
      <c r="G168" s="179">
        <v>6.6579253857069944E-3</v>
      </c>
      <c r="H168" s="108">
        <v>0.70101931219812996</v>
      </c>
      <c r="I168" s="108">
        <v>0.72711790013361133</v>
      </c>
      <c r="K168" s="31">
        <v>10440</v>
      </c>
      <c r="L168" s="31">
        <v>7876</v>
      </c>
      <c r="M168" s="31">
        <v>2564</v>
      </c>
      <c r="N168" s="41">
        <v>0.75440613026819925</v>
      </c>
      <c r="O168" s="42">
        <v>4.212705659474421E-3</v>
      </c>
      <c r="P168" s="41">
        <v>0.74614937889816135</v>
      </c>
      <c r="Q168" s="41">
        <v>0.76266288163823714</v>
      </c>
      <c r="S168" s="182">
        <v>4.0337524102328604E-2</v>
      </c>
      <c r="T168" s="182">
        <v>2.4895154467823012E-2</v>
      </c>
      <c r="U168" s="182">
        <v>5.5779893736834195E-2</v>
      </c>
      <c r="V168" s="107" t="s">
        <v>149</v>
      </c>
    </row>
    <row r="169" spans="1:22" x14ac:dyDescent="0.25">
      <c r="B169" s="31" t="s">
        <v>106</v>
      </c>
      <c r="C169" s="107">
        <v>7828</v>
      </c>
      <c r="D169" s="107">
        <v>5644</v>
      </c>
      <c r="E169" s="107">
        <v>2184</v>
      </c>
      <c r="F169" s="108">
        <v>0.72100153295861014</v>
      </c>
      <c r="G169" s="179">
        <v>5.0692486488448235E-3</v>
      </c>
      <c r="H169" s="108">
        <v>0.711065988178196</v>
      </c>
      <c r="I169" s="108">
        <v>0.73093707773902428</v>
      </c>
      <c r="K169" s="31">
        <v>9925</v>
      </c>
      <c r="L169" s="31">
        <v>7457</v>
      </c>
      <c r="M169" s="31">
        <v>2468</v>
      </c>
      <c r="N169" s="41">
        <v>0.75133501259445845</v>
      </c>
      <c r="O169" s="42">
        <v>4.3386925498623517E-3</v>
      </c>
      <c r="P169" s="41">
        <v>0.74283133145673597</v>
      </c>
      <c r="Q169" s="41">
        <v>0.75983869373218094</v>
      </c>
      <c r="S169" s="182">
        <v>3.0333479635848315E-2</v>
      </c>
      <c r="T169" s="182">
        <v>1.725548558113691E-2</v>
      </c>
      <c r="U169" s="182">
        <v>4.341147369055972E-2</v>
      </c>
      <c r="V169" s="107" t="s">
        <v>149</v>
      </c>
    </row>
    <row r="170" spans="1:22" x14ac:dyDescent="0.25">
      <c r="B170" s="31" t="s">
        <v>107</v>
      </c>
      <c r="C170" s="107">
        <v>3624</v>
      </c>
      <c r="D170" s="107">
        <v>2571</v>
      </c>
      <c r="E170" s="107">
        <v>1053</v>
      </c>
      <c r="F170" s="108">
        <v>0.70943708609271527</v>
      </c>
      <c r="G170" s="179">
        <v>7.541937696561603E-3</v>
      </c>
      <c r="H170" s="108">
        <v>0.69465515983380954</v>
      </c>
      <c r="I170" s="108">
        <v>0.72421901235162101</v>
      </c>
      <c r="K170" s="31">
        <v>4006</v>
      </c>
      <c r="L170" s="31">
        <v>2927</v>
      </c>
      <c r="M170" s="31">
        <v>1079</v>
      </c>
      <c r="N170" s="41">
        <v>0.7306540189715427</v>
      </c>
      <c r="O170" s="42">
        <v>7.0089936435429852E-3</v>
      </c>
      <c r="P170" s="41">
        <v>0.71691664386232823</v>
      </c>
      <c r="Q170" s="41">
        <v>0.74439139408075716</v>
      </c>
      <c r="S170" s="182">
        <v>2.1216932878827421E-2</v>
      </c>
      <c r="T170" s="182">
        <v>1.0368490141922891E-3</v>
      </c>
      <c r="U170" s="182">
        <v>4.139701674346255E-2</v>
      </c>
      <c r="V170" s="107" t="s">
        <v>149</v>
      </c>
    </row>
    <row r="171" spans="1:22" x14ac:dyDescent="0.25">
      <c r="B171" s="31" t="s">
        <v>108</v>
      </c>
      <c r="C171" s="107">
        <v>6142</v>
      </c>
      <c r="D171" s="107">
        <v>4204</v>
      </c>
      <c r="E171" s="107">
        <v>1938</v>
      </c>
      <c r="F171" s="108">
        <v>0.68446760013025076</v>
      </c>
      <c r="G171" s="179">
        <v>5.9298474627639984E-3</v>
      </c>
      <c r="H171" s="108">
        <v>0.67284531266941716</v>
      </c>
      <c r="I171" s="108">
        <v>0.69608988759108437</v>
      </c>
      <c r="K171" s="31">
        <v>5998</v>
      </c>
      <c r="L171" s="31">
        <v>4114</v>
      </c>
      <c r="M171" s="31">
        <v>1884</v>
      </c>
      <c r="N171" s="41">
        <v>0.68589529843281094</v>
      </c>
      <c r="O171" s="42">
        <v>5.9932569926450944E-3</v>
      </c>
      <c r="P171" s="41">
        <v>0.67414873057713376</v>
      </c>
      <c r="Q171" s="41">
        <v>0.69764186628848812</v>
      </c>
      <c r="S171" s="182">
        <v>1.4276983025601764E-3</v>
      </c>
      <c r="T171" s="182">
        <v>-1.5097115086667681E-2</v>
      </c>
      <c r="U171" s="182">
        <v>1.7952511691788034E-2</v>
      </c>
    </row>
    <row r="172" spans="1:22" x14ac:dyDescent="0.25">
      <c r="B172" s="31" t="s">
        <v>109</v>
      </c>
      <c r="C172" s="107">
        <v>1613</v>
      </c>
      <c r="D172" s="107">
        <v>1085</v>
      </c>
      <c r="E172" s="107">
        <v>528</v>
      </c>
      <c r="F172" s="108">
        <v>0.67265964042157467</v>
      </c>
      <c r="G172" s="179">
        <v>1.1683696828777705E-2</v>
      </c>
      <c r="H172" s="108">
        <v>0.64976001543088557</v>
      </c>
      <c r="I172" s="108">
        <v>0.69555926541226376</v>
      </c>
      <c r="K172" s="31">
        <v>1682</v>
      </c>
      <c r="L172" s="31">
        <v>1156</v>
      </c>
      <c r="M172" s="31">
        <v>526</v>
      </c>
      <c r="N172" s="41">
        <v>0.68727705112960757</v>
      </c>
      <c r="O172" s="42">
        <v>1.1304016998805058E-2</v>
      </c>
      <c r="P172" s="41">
        <v>0.66512158493132112</v>
      </c>
      <c r="Q172" s="41">
        <v>0.70943251732789403</v>
      </c>
      <c r="S172" s="182">
        <v>1.4617410708032907E-2</v>
      </c>
      <c r="T172" s="182">
        <v>-1.7246280531305939E-2</v>
      </c>
      <c r="U172" s="182">
        <v>4.6481101947371754E-2</v>
      </c>
    </row>
    <row r="173" spans="1:22" x14ac:dyDescent="0.25">
      <c r="E173" s="107">
        <v>0</v>
      </c>
      <c r="G173" s="179"/>
      <c r="M173" s="31">
        <v>0</v>
      </c>
      <c r="O173" s="42"/>
      <c r="S173" s="182"/>
      <c r="T173" s="182"/>
      <c r="U173" s="182"/>
    </row>
    <row r="174" spans="1:22" x14ac:dyDescent="0.25">
      <c r="A174" s="29" t="s">
        <v>116</v>
      </c>
      <c r="B174" s="31" t="s">
        <v>117</v>
      </c>
      <c r="C174" s="107">
        <v>980456</v>
      </c>
      <c r="D174" s="107">
        <v>843952</v>
      </c>
      <c r="E174" s="107">
        <v>136504</v>
      </c>
      <c r="F174" s="108">
        <v>0.86077498633288996</v>
      </c>
      <c r="G174" s="179">
        <v>3.4961447021761516E-4</v>
      </c>
      <c r="H174" s="108">
        <v>0.86008975456278935</v>
      </c>
      <c r="I174" s="108">
        <v>0.86146021810299056</v>
      </c>
      <c r="K174" s="31">
        <v>955639</v>
      </c>
      <c r="L174" s="31">
        <v>826034</v>
      </c>
      <c r="M174" s="31">
        <v>129605</v>
      </c>
      <c r="N174" s="41">
        <v>0.86437870367366754</v>
      </c>
      <c r="O174" s="42">
        <v>3.5024265967964615E-4</v>
      </c>
      <c r="P174" s="41">
        <v>0.86369224067484596</v>
      </c>
      <c r="Q174" s="41">
        <v>0.86506516667248912</v>
      </c>
      <c r="S174" s="182">
        <v>3.6037173407775791E-3</v>
      </c>
      <c r="T174" s="182">
        <v>2.633764454114328E-3</v>
      </c>
      <c r="U174" s="182">
        <v>4.5736702274408302E-3</v>
      </c>
      <c r="V174" s="107" t="s">
        <v>149</v>
      </c>
    </row>
    <row r="175" spans="1:22" x14ac:dyDescent="0.25">
      <c r="B175" s="31" t="s">
        <v>118</v>
      </c>
      <c r="C175" s="107">
        <v>211153</v>
      </c>
      <c r="D175" s="107">
        <v>154581</v>
      </c>
      <c r="E175" s="107">
        <v>56572</v>
      </c>
      <c r="F175" s="108">
        <v>0.73208052928445255</v>
      </c>
      <c r="G175" s="179">
        <v>9.6379115955030935E-4</v>
      </c>
      <c r="H175" s="108">
        <v>0.73019153332311582</v>
      </c>
      <c r="I175" s="108">
        <v>0.73396952524578929</v>
      </c>
      <c r="K175" s="31">
        <v>233894</v>
      </c>
      <c r="L175" s="31">
        <v>173879</v>
      </c>
      <c r="M175" s="31">
        <v>60015</v>
      </c>
      <c r="N175" s="41">
        <v>0.7434094076804022</v>
      </c>
      <c r="O175" s="42">
        <v>9.0307714310022043E-4</v>
      </c>
      <c r="P175" s="41">
        <v>0.74163940900466441</v>
      </c>
      <c r="Q175" s="41">
        <v>0.74517940635614</v>
      </c>
      <c r="S175" s="182">
        <v>1.1328878395949649E-2</v>
      </c>
      <c r="T175" s="182">
        <v>8.7401630131522766E-3</v>
      </c>
      <c r="U175" s="182">
        <v>1.3917593778747021E-2</v>
      </c>
      <c r="V175" s="107" t="s">
        <v>149</v>
      </c>
    </row>
    <row r="176" spans="1:22" x14ac:dyDescent="0.25">
      <c r="E176" s="107">
        <v>0</v>
      </c>
      <c r="G176" s="179"/>
      <c r="M176" s="31">
        <v>0</v>
      </c>
      <c r="O176" s="42"/>
      <c r="S176" s="182"/>
      <c r="T176" s="182"/>
      <c r="U176" s="182"/>
    </row>
    <row r="177" spans="1:22" x14ac:dyDescent="0.25">
      <c r="A177" s="29" t="s">
        <v>119</v>
      </c>
      <c r="B177" s="31" t="s">
        <v>120</v>
      </c>
      <c r="C177" s="107">
        <v>1130910</v>
      </c>
      <c r="D177" s="107">
        <v>960543</v>
      </c>
      <c r="E177" s="107">
        <v>170367</v>
      </c>
      <c r="F177" s="108">
        <v>0.84935406000477487</v>
      </c>
      <c r="G177" s="179">
        <v>3.3636366603837219E-4</v>
      </c>
      <c r="H177" s="108">
        <v>0.84869479933363179</v>
      </c>
      <c r="I177" s="108">
        <v>0.85001332067591795</v>
      </c>
      <c r="K177" s="31">
        <v>1126144</v>
      </c>
      <c r="L177" s="31">
        <v>957587</v>
      </c>
      <c r="M177" s="31">
        <v>168557</v>
      </c>
      <c r="N177" s="41">
        <v>0.8503237596612867</v>
      </c>
      <c r="O177" s="42">
        <v>3.3617980919507107E-4</v>
      </c>
      <c r="P177" s="41">
        <v>0.84966485934293479</v>
      </c>
      <c r="Q177" s="41">
        <v>0.85098265997963862</v>
      </c>
      <c r="S177" s="182">
        <v>9.6969965651183543E-4</v>
      </c>
      <c r="T177" s="182">
        <v>3.7601919800633833E-5</v>
      </c>
      <c r="U177" s="182">
        <v>1.901797393223037E-3</v>
      </c>
      <c r="V177" s="107" t="s">
        <v>149</v>
      </c>
    </row>
    <row r="178" spans="1:22" x14ac:dyDescent="0.25">
      <c r="B178" s="31" t="s">
        <v>84</v>
      </c>
      <c r="C178" s="107">
        <v>55093</v>
      </c>
      <c r="D178" s="107">
        <v>36263</v>
      </c>
      <c r="E178" s="107">
        <v>18830</v>
      </c>
      <c r="F178" s="108">
        <v>0.65821429219683081</v>
      </c>
      <c r="G178" s="179">
        <v>2.0207490917241886E-3</v>
      </c>
      <c r="H178" s="108">
        <v>0.65425369675525935</v>
      </c>
      <c r="I178" s="108">
        <v>0.66217488763840227</v>
      </c>
      <c r="K178" s="31">
        <v>60309</v>
      </c>
      <c r="L178" s="31">
        <v>41125</v>
      </c>
      <c r="M178" s="31">
        <v>19184</v>
      </c>
      <c r="N178" s="41">
        <v>0.68190485665489398</v>
      </c>
      <c r="O178" s="42">
        <v>1.8964847171897596E-3</v>
      </c>
      <c r="P178" s="41">
        <v>0.67818781491197144</v>
      </c>
      <c r="Q178" s="41">
        <v>0.68562189839781651</v>
      </c>
      <c r="S178" s="182">
        <v>2.3690564458063168E-2</v>
      </c>
      <c r="T178" s="182">
        <v>1.8258824420197359E-2</v>
      </c>
      <c r="U178" s="182">
        <v>2.9122304495928977E-2</v>
      </c>
      <c r="V178" s="107" t="s">
        <v>149</v>
      </c>
    </row>
    <row r="179" spans="1:22" x14ac:dyDescent="0.25">
      <c r="E179" s="107">
        <v>0</v>
      </c>
      <c r="G179" s="179"/>
      <c r="M179" s="31">
        <v>0</v>
      </c>
      <c r="O179" s="42"/>
      <c r="S179" s="182"/>
      <c r="T179" s="182"/>
      <c r="U179" s="182"/>
    </row>
    <row r="180" spans="1:22" x14ac:dyDescent="0.25">
      <c r="A180" s="29" t="s">
        <v>150</v>
      </c>
      <c r="B180" s="31" t="s">
        <v>151</v>
      </c>
      <c r="C180" s="107">
        <v>8676</v>
      </c>
      <c r="D180" s="107">
        <v>4460</v>
      </c>
      <c r="E180" s="107">
        <v>4216</v>
      </c>
      <c r="F180" s="108">
        <v>0.51406177962194555</v>
      </c>
      <c r="G180" s="179">
        <v>5.3658486094401749E-3</v>
      </c>
      <c r="H180" s="108">
        <v>0.50354490960094844</v>
      </c>
      <c r="I180" s="108">
        <v>0.52457864964294265</v>
      </c>
      <c r="K180" s="31">
        <v>3961</v>
      </c>
      <c r="L180" s="31">
        <v>2168</v>
      </c>
      <c r="M180" s="31">
        <v>1793</v>
      </c>
      <c r="N180" s="41">
        <v>0.54733653117899517</v>
      </c>
      <c r="O180" s="42">
        <v>7.9088350919061991E-3</v>
      </c>
      <c r="P180" s="41">
        <v>0.53183549923919249</v>
      </c>
      <c r="Q180" s="41">
        <v>0.56283756311879785</v>
      </c>
      <c r="S180" s="182">
        <v>3.327475155704962E-2</v>
      </c>
      <c r="T180" s="182">
        <v>1.454244145290003E-2</v>
      </c>
      <c r="U180" s="182">
        <v>5.2007061661199214E-2</v>
      </c>
      <c r="V180" s="107" t="s">
        <v>149</v>
      </c>
    </row>
    <row r="181" spans="1:22" x14ac:dyDescent="0.25">
      <c r="B181" s="31" t="s">
        <v>152</v>
      </c>
      <c r="C181" s="107">
        <v>25731</v>
      </c>
      <c r="D181" s="107">
        <v>16996</v>
      </c>
      <c r="E181" s="107">
        <v>8735</v>
      </c>
      <c r="F181" s="108">
        <v>0.66052621351676966</v>
      </c>
      <c r="G181" s="179">
        <v>2.9520235560430538E-3</v>
      </c>
      <c r="H181" s="108">
        <v>0.65474035366541139</v>
      </c>
      <c r="I181" s="108">
        <v>0.66631207336812792</v>
      </c>
      <c r="K181" s="31">
        <v>34571</v>
      </c>
      <c r="L181" s="31">
        <v>23741</v>
      </c>
      <c r="M181" s="31">
        <v>10830</v>
      </c>
      <c r="N181" s="41">
        <v>0.68673165369818634</v>
      </c>
      <c r="O181" s="42">
        <v>2.4945707121692908E-3</v>
      </c>
      <c r="P181" s="41">
        <v>0.68184238494544613</v>
      </c>
      <c r="Q181" s="41">
        <v>0.69162092245092655</v>
      </c>
      <c r="S181" s="182">
        <v>2.6205440181416684E-2</v>
      </c>
      <c r="T181" s="182">
        <v>1.8630268104333967E-2</v>
      </c>
      <c r="U181" s="182">
        <v>3.3780612258499404E-2</v>
      </c>
      <c r="V181" s="107" t="s">
        <v>149</v>
      </c>
    </row>
    <row r="182" spans="1:22" x14ac:dyDescent="0.25">
      <c r="B182" s="31" t="s">
        <v>153</v>
      </c>
      <c r="C182" s="107">
        <v>25792</v>
      </c>
      <c r="D182" s="107">
        <v>18274</v>
      </c>
      <c r="E182" s="107">
        <v>7518</v>
      </c>
      <c r="F182" s="108">
        <v>0.70851426799007444</v>
      </c>
      <c r="G182" s="179">
        <v>2.8297002996513438E-3</v>
      </c>
      <c r="H182" s="108">
        <v>0.7029681573157156</v>
      </c>
      <c r="I182" s="108">
        <v>0.71406037866443328</v>
      </c>
      <c r="K182" s="31">
        <v>27867</v>
      </c>
      <c r="L182" s="31">
        <v>19604</v>
      </c>
      <c r="M182" s="31">
        <v>8263</v>
      </c>
      <c r="N182" s="41">
        <v>0.70348440808124302</v>
      </c>
      <c r="O182" s="42">
        <v>2.7359357663241449E-3</v>
      </c>
      <c r="P182" s="41">
        <v>0.69812207251523273</v>
      </c>
      <c r="Q182" s="41">
        <v>0.70884674364725331</v>
      </c>
      <c r="S182" s="182">
        <v>-5.0298599088314244E-3</v>
      </c>
      <c r="T182" s="182">
        <v>-1.2744532524176282E-2</v>
      </c>
      <c r="U182" s="182">
        <v>2.6848127065134337E-3</v>
      </c>
    </row>
    <row r="183" spans="1:22" x14ac:dyDescent="0.25">
      <c r="B183" s="31" t="s">
        <v>154</v>
      </c>
      <c r="C183" s="107">
        <v>166698</v>
      </c>
      <c r="D183" s="107">
        <v>127649</v>
      </c>
      <c r="E183" s="107">
        <v>39049</v>
      </c>
      <c r="F183" s="108">
        <v>0.76575003899266936</v>
      </c>
      <c r="G183" s="179">
        <v>1.037332734238384E-3</v>
      </c>
      <c r="H183" s="108">
        <v>0.76371690419357763</v>
      </c>
      <c r="I183" s="108">
        <v>0.76778317379176109</v>
      </c>
      <c r="K183" s="31">
        <v>184732</v>
      </c>
      <c r="L183" s="31">
        <v>142416</v>
      </c>
      <c r="M183" s="31">
        <v>42316</v>
      </c>
      <c r="N183" s="41">
        <v>0.77093302730441937</v>
      </c>
      <c r="O183" s="42">
        <v>9.7772900238180232E-4</v>
      </c>
      <c r="P183" s="41">
        <v>0.76901671367311075</v>
      </c>
      <c r="Q183" s="41">
        <v>0.77284934093572799</v>
      </c>
      <c r="S183" s="182">
        <v>5.1829883117500142E-3</v>
      </c>
      <c r="T183" s="182">
        <v>2.3890337804395242E-3</v>
      </c>
      <c r="U183" s="182">
        <v>7.9769428430605041E-3</v>
      </c>
      <c r="V183" s="107" t="s">
        <v>149</v>
      </c>
    </row>
    <row r="184" spans="1:22" x14ac:dyDescent="0.25">
      <c r="B184" s="31" t="s">
        <v>155</v>
      </c>
      <c r="C184" s="107">
        <v>964712</v>
      </c>
      <c r="D184" s="107">
        <v>831154</v>
      </c>
      <c r="E184" s="107">
        <v>133558</v>
      </c>
      <c r="F184" s="108">
        <v>0.86155660964101199</v>
      </c>
      <c r="G184" s="179">
        <v>3.5162454407052261E-4</v>
      </c>
      <c r="H184" s="108">
        <v>0.86086743819855349</v>
      </c>
      <c r="I184" s="108">
        <v>0.8622457810834705</v>
      </c>
      <c r="K184" s="31">
        <v>938402</v>
      </c>
      <c r="L184" s="31">
        <v>811984</v>
      </c>
      <c r="M184" s="31">
        <v>126418</v>
      </c>
      <c r="N184" s="41">
        <v>0.86528374832960719</v>
      </c>
      <c r="O184" s="42">
        <v>3.5244780191810428E-4</v>
      </c>
      <c r="P184" s="41">
        <v>0.86459296333141744</v>
      </c>
      <c r="Q184" s="41">
        <v>0.86597453332779695</v>
      </c>
      <c r="S184" s="182">
        <v>3.7271386885951996E-3</v>
      </c>
      <c r="T184" s="182">
        <v>2.7513435341572495E-3</v>
      </c>
      <c r="U184" s="182">
        <v>4.7029338430331497E-3</v>
      </c>
      <c r="V184" s="107" t="s">
        <v>149</v>
      </c>
    </row>
    <row r="185" spans="1:22" x14ac:dyDescent="0.25">
      <c r="E185" s="107">
        <v>0</v>
      </c>
      <c r="G185" s="179"/>
      <c r="M185" s="31">
        <v>0</v>
      </c>
      <c r="O185" s="42"/>
      <c r="S185" s="182"/>
      <c r="T185" s="182"/>
      <c r="U185" s="182"/>
    </row>
    <row r="186" spans="1:22" x14ac:dyDescent="0.25">
      <c r="A186" s="29" t="s">
        <v>156</v>
      </c>
      <c r="B186" s="31" t="s">
        <v>157</v>
      </c>
      <c r="C186" s="107">
        <v>965743</v>
      </c>
      <c r="D186" s="107">
        <v>832201</v>
      </c>
      <c r="E186" s="107">
        <v>133542</v>
      </c>
      <c r="F186" s="108">
        <v>0.86172097545620319</v>
      </c>
      <c r="G186" s="179">
        <v>3.5126162114639605E-4</v>
      </c>
      <c r="H186" s="108">
        <v>0.86103251532960512</v>
      </c>
      <c r="I186" s="108">
        <v>0.86240943558280125</v>
      </c>
      <c r="K186" s="31">
        <v>939387</v>
      </c>
      <c r="L186" s="31">
        <v>812887</v>
      </c>
      <c r="M186" s="31">
        <v>126500</v>
      </c>
      <c r="N186" s="41">
        <v>0.86533771491408762</v>
      </c>
      <c r="O186" s="42">
        <v>3.5220339114888573E-4</v>
      </c>
      <c r="P186" s="41">
        <v>0.86464740895220293</v>
      </c>
      <c r="Q186" s="41">
        <v>0.8660280208759723</v>
      </c>
      <c r="S186" s="182">
        <v>3.6167394578844325E-3</v>
      </c>
      <c r="T186" s="182">
        <v>2.6417858183708947E-3</v>
      </c>
      <c r="U186" s="182">
        <v>4.5916930973979708E-3</v>
      </c>
      <c r="V186" s="107" t="s">
        <v>149</v>
      </c>
    </row>
    <row r="187" spans="1:22" x14ac:dyDescent="0.25">
      <c r="B187" s="31" t="s">
        <v>158</v>
      </c>
      <c r="C187" s="107">
        <v>171669</v>
      </c>
      <c r="D187" s="107">
        <v>125005</v>
      </c>
      <c r="E187" s="107">
        <v>46664</v>
      </c>
      <c r="F187" s="108">
        <v>0.7281745685010107</v>
      </c>
      <c r="G187" s="179">
        <v>1.0737838257485659E-3</v>
      </c>
      <c r="H187" s="108">
        <v>0.72606999087536184</v>
      </c>
      <c r="I187" s="108">
        <v>0.73027914612665956</v>
      </c>
      <c r="K187" s="31">
        <v>192064</v>
      </c>
      <c r="L187" s="31">
        <v>142352</v>
      </c>
      <c r="M187" s="31">
        <v>49712</v>
      </c>
      <c r="N187" s="41">
        <v>0.74116961012995664</v>
      </c>
      <c r="O187" s="42">
        <v>9.9940944728570428E-4</v>
      </c>
      <c r="P187" s="41">
        <v>0.7392108036074676</v>
      </c>
      <c r="Q187" s="41">
        <v>0.74312841665244567</v>
      </c>
      <c r="S187" s="182">
        <v>1.2995041628945936E-2</v>
      </c>
      <c r="T187" s="182">
        <v>1.0119894020747899E-2</v>
      </c>
      <c r="U187" s="182">
        <v>1.5870189237143971E-2</v>
      </c>
      <c r="V187" s="107" t="s">
        <v>149</v>
      </c>
    </row>
    <row r="188" spans="1:22" x14ac:dyDescent="0.25">
      <c r="B188" s="31" t="s">
        <v>159</v>
      </c>
      <c r="C188" s="107">
        <v>54197</v>
      </c>
      <c r="D188" s="107">
        <v>41327</v>
      </c>
      <c r="E188" s="107">
        <v>12870</v>
      </c>
      <c r="F188" s="108">
        <v>0.76253298153034299</v>
      </c>
      <c r="G188" s="179">
        <v>1.8278617397288861E-3</v>
      </c>
      <c r="H188" s="108">
        <v>0.75895043835175569</v>
      </c>
      <c r="I188" s="108">
        <v>0.7661155247089303</v>
      </c>
      <c r="K188" s="31">
        <v>58082</v>
      </c>
      <c r="L188" s="31">
        <v>44674</v>
      </c>
      <c r="M188" s="31">
        <v>13408</v>
      </c>
      <c r="N188" s="41">
        <v>0.76915395475362414</v>
      </c>
      <c r="O188" s="42">
        <v>1.7484252786050824E-3</v>
      </c>
      <c r="P188" s="41">
        <v>0.7657271041778988</v>
      </c>
      <c r="Q188" s="41">
        <v>0.77258080532934947</v>
      </c>
      <c r="S188" s="182">
        <v>6.6209732232811458E-3</v>
      </c>
      <c r="T188" s="182">
        <v>1.6632697458833527E-3</v>
      </c>
      <c r="U188" s="182">
        <v>1.1578676700678938E-2</v>
      </c>
      <c r="V188" s="107" t="s">
        <v>149</v>
      </c>
    </row>
    <row r="189" spans="1:22" x14ac:dyDescent="0.25">
      <c r="E189" s="107">
        <v>0</v>
      </c>
      <c r="G189" s="179"/>
      <c r="M189" s="31">
        <v>0</v>
      </c>
      <c r="O189" s="42"/>
      <c r="S189" s="182"/>
      <c r="T189" s="182"/>
      <c r="U189" s="182"/>
    </row>
    <row r="190" spans="1:22" x14ac:dyDescent="0.25">
      <c r="B190" s="31" t="s">
        <v>157</v>
      </c>
      <c r="C190" s="107">
        <v>965743</v>
      </c>
      <c r="D190" s="107">
        <v>832201</v>
      </c>
      <c r="E190" s="107">
        <v>133542</v>
      </c>
      <c r="F190" s="108">
        <v>0.86172097545620319</v>
      </c>
      <c r="G190" s="179">
        <v>3.5126162114639605E-4</v>
      </c>
      <c r="H190" s="108">
        <v>0.86103251532960512</v>
      </c>
      <c r="I190" s="108">
        <v>0.86240943558280125</v>
      </c>
      <c r="K190" s="31">
        <v>939387</v>
      </c>
      <c r="L190" s="31">
        <v>812887</v>
      </c>
      <c r="M190" s="31">
        <v>126500</v>
      </c>
      <c r="N190" s="41">
        <v>0.86533771491408762</v>
      </c>
      <c r="O190" s="42">
        <v>3.5220339114888573E-4</v>
      </c>
      <c r="P190" s="41">
        <v>0.86464740895220293</v>
      </c>
      <c r="Q190" s="41">
        <v>0.8660280208759723</v>
      </c>
      <c r="S190" s="182">
        <v>3.6167394578844325E-3</v>
      </c>
      <c r="T190" s="182">
        <v>2.6417858183708947E-3</v>
      </c>
      <c r="U190" s="182">
        <v>4.5916930973979708E-3</v>
      </c>
      <c r="V190" s="107" t="s">
        <v>149</v>
      </c>
    </row>
    <row r="191" spans="1:22" x14ac:dyDescent="0.25">
      <c r="B191" s="31" t="s">
        <v>160</v>
      </c>
      <c r="C191" s="107">
        <v>225866</v>
      </c>
      <c r="D191" s="107">
        <v>166332</v>
      </c>
      <c r="E191" s="107">
        <v>59534</v>
      </c>
      <c r="F191" s="108">
        <v>0.73641893866274699</v>
      </c>
      <c r="G191" s="179">
        <v>9.2703076093780075E-4</v>
      </c>
      <c r="H191" s="108">
        <v>0.73460199175874819</v>
      </c>
      <c r="I191" s="108">
        <v>0.7382358855667458</v>
      </c>
      <c r="K191" s="31">
        <v>250146</v>
      </c>
      <c r="L191" s="31">
        <v>187026</v>
      </c>
      <c r="M191" s="31">
        <v>63120</v>
      </c>
      <c r="N191" s="41">
        <v>0.74766736226043995</v>
      </c>
      <c r="O191" s="42">
        <v>8.6844864908586401E-4</v>
      </c>
      <c r="P191" s="41">
        <v>0.74596523418580918</v>
      </c>
      <c r="Q191" s="41">
        <v>0.74936949033507072</v>
      </c>
      <c r="S191" s="182">
        <v>1.1248423597692958E-2</v>
      </c>
      <c r="T191" s="182">
        <v>8.758691917414017E-3</v>
      </c>
      <c r="U191" s="182">
        <v>1.3738155277971899E-2</v>
      </c>
      <c r="V191" s="107" t="s">
        <v>149</v>
      </c>
    </row>
    <row r="192" spans="1:22" x14ac:dyDescent="0.25">
      <c r="E192" s="107">
        <v>0</v>
      </c>
      <c r="G192" s="179"/>
      <c r="M192" s="31">
        <v>0</v>
      </c>
      <c r="O192" s="42"/>
      <c r="S192" s="182"/>
      <c r="T192" s="182"/>
      <c r="U192" s="182"/>
    </row>
    <row r="193" spans="1:22" x14ac:dyDescent="0.25">
      <c r="A193" s="29" t="s">
        <v>121</v>
      </c>
      <c r="B193" s="31" t="s">
        <v>122</v>
      </c>
      <c r="C193" s="107">
        <v>225601</v>
      </c>
      <c r="D193" s="107">
        <v>202932</v>
      </c>
      <c r="E193" s="107">
        <v>22669</v>
      </c>
      <c r="F193" s="108">
        <v>0.89951728937371733</v>
      </c>
      <c r="G193" s="179">
        <v>6.3296532390755636E-4</v>
      </c>
      <c r="H193" s="108">
        <v>0.89827670013539584</v>
      </c>
      <c r="I193" s="108">
        <v>0.90075787861203882</v>
      </c>
      <c r="K193" s="31">
        <v>271174</v>
      </c>
      <c r="L193" s="31">
        <v>243609</v>
      </c>
      <c r="M193" s="31">
        <v>27565</v>
      </c>
      <c r="N193" s="41">
        <v>0.89834939927869195</v>
      </c>
      <c r="O193" s="42">
        <v>5.8030136480026039E-4</v>
      </c>
      <c r="P193" s="41">
        <v>0.89721202950350398</v>
      </c>
      <c r="Q193" s="41">
        <v>0.89948676905387992</v>
      </c>
      <c r="S193" s="182">
        <v>-1.1678900950253812E-3</v>
      </c>
      <c r="T193" s="182">
        <v>-2.8509752885413934E-3</v>
      </c>
      <c r="U193" s="182">
        <v>5.1519509849063121E-4</v>
      </c>
    </row>
    <row r="194" spans="1:22" x14ac:dyDescent="0.25">
      <c r="B194" s="31" t="s">
        <v>123</v>
      </c>
      <c r="C194" s="107">
        <v>101491</v>
      </c>
      <c r="D194" s="107">
        <v>90970</v>
      </c>
      <c r="E194" s="107">
        <v>10521</v>
      </c>
      <c r="F194" s="108">
        <v>0.89633563567212859</v>
      </c>
      <c r="G194" s="179">
        <v>9.5683336343927979E-4</v>
      </c>
      <c r="H194" s="108">
        <v>0.89446027674058126</v>
      </c>
      <c r="I194" s="108">
        <v>0.89821099460367593</v>
      </c>
      <c r="K194" s="31">
        <v>114999</v>
      </c>
      <c r="L194" s="31">
        <v>102696</v>
      </c>
      <c r="M194" s="31">
        <v>12303</v>
      </c>
      <c r="N194" s="41">
        <v>0.89301646101270449</v>
      </c>
      <c r="O194" s="42">
        <v>9.1146748443530438E-4</v>
      </c>
      <c r="P194" s="41">
        <v>0.89123001757013198</v>
      </c>
      <c r="Q194" s="41">
        <v>0.89480290445527699</v>
      </c>
      <c r="S194" s="182">
        <v>-3.3191746594241067E-3</v>
      </c>
      <c r="T194" s="182">
        <v>-5.909270765266237E-3</v>
      </c>
      <c r="U194" s="182">
        <v>-7.2907855358197646E-4</v>
      </c>
      <c r="V194" s="107" t="s">
        <v>149</v>
      </c>
    </row>
    <row r="195" spans="1:22" x14ac:dyDescent="0.25">
      <c r="B195" s="31" t="s">
        <v>124</v>
      </c>
      <c r="C195" s="107">
        <v>293710</v>
      </c>
      <c r="D195" s="107">
        <v>252857</v>
      </c>
      <c r="E195" s="107">
        <v>40853</v>
      </c>
      <c r="F195" s="108">
        <v>0.86090701712573625</v>
      </c>
      <c r="G195" s="179">
        <v>6.3851538728294615E-4</v>
      </c>
      <c r="H195" s="108">
        <v>0.85965554996308702</v>
      </c>
      <c r="I195" s="108">
        <v>0.86215848428838548</v>
      </c>
      <c r="K195" s="31">
        <v>360353</v>
      </c>
      <c r="L195" s="31">
        <v>307179</v>
      </c>
      <c r="M195" s="31">
        <v>53174</v>
      </c>
      <c r="N195" s="41">
        <v>0.85243913606935418</v>
      </c>
      <c r="O195" s="42">
        <v>5.9081731380959874E-4</v>
      </c>
      <c r="P195" s="41">
        <v>0.85128115541284466</v>
      </c>
      <c r="Q195" s="41">
        <v>0.85359711672586369</v>
      </c>
      <c r="S195" s="182">
        <v>-8.4678810563820761E-3</v>
      </c>
      <c r="T195" s="182">
        <v>-1.0172931231561384E-2</v>
      </c>
      <c r="U195" s="182">
        <v>-6.7628308812027679E-3</v>
      </c>
      <c r="V195" s="107" t="s">
        <v>149</v>
      </c>
    </row>
    <row r="196" spans="1:22" x14ac:dyDescent="0.25">
      <c r="B196" s="31" t="s">
        <v>125</v>
      </c>
      <c r="C196" s="107">
        <v>330661</v>
      </c>
      <c r="D196" s="107">
        <v>250467</v>
      </c>
      <c r="E196" s="107">
        <v>80194</v>
      </c>
      <c r="F196" s="108">
        <v>0.75747366638339564</v>
      </c>
      <c r="G196" s="179">
        <v>7.4536969755775349E-4</v>
      </c>
      <c r="H196" s="108">
        <v>0.75601276862101496</v>
      </c>
      <c r="I196" s="108">
        <v>0.75893456414577631</v>
      </c>
      <c r="K196" s="31">
        <v>256259</v>
      </c>
      <c r="L196" s="31">
        <v>188674</v>
      </c>
      <c r="M196" s="31">
        <v>67585</v>
      </c>
      <c r="N196" s="41">
        <v>0.73626292149739136</v>
      </c>
      <c r="O196" s="42">
        <v>8.7048741533432572E-4</v>
      </c>
      <c r="P196" s="41">
        <v>0.73455679751434078</v>
      </c>
      <c r="Q196" s="41">
        <v>0.73796904548044195</v>
      </c>
      <c r="S196" s="182">
        <v>-2.1210744886004274E-2</v>
      </c>
      <c r="T196" s="182">
        <v>-2.3456912006208447E-2</v>
      </c>
      <c r="U196" s="182">
        <v>-1.89645777658001E-2</v>
      </c>
      <c r="V196" s="107" t="s">
        <v>149</v>
      </c>
    </row>
    <row r="197" spans="1:22" x14ac:dyDescent="0.25">
      <c r="E197" s="107">
        <v>0</v>
      </c>
      <c r="G197" s="179"/>
      <c r="M197" s="31">
        <v>0</v>
      </c>
      <c r="O197" s="42"/>
      <c r="S197" s="182"/>
      <c r="T197" s="182"/>
      <c r="U197" s="182"/>
    </row>
    <row r="198" spans="1:22" x14ac:dyDescent="0.25">
      <c r="A198" s="29" t="s">
        <v>126</v>
      </c>
      <c r="B198" s="31" t="s">
        <v>127</v>
      </c>
      <c r="C198" s="107">
        <v>226090</v>
      </c>
      <c r="D198" s="107">
        <v>203454</v>
      </c>
      <c r="E198" s="107">
        <v>22636</v>
      </c>
      <c r="F198" s="108">
        <v>0.8998805785306736</v>
      </c>
      <c r="G198" s="179">
        <v>6.3126386236674221E-4</v>
      </c>
      <c r="H198" s="108">
        <v>0.89864332409569314</v>
      </c>
      <c r="I198" s="108">
        <v>0.90111783296565406</v>
      </c>
      <c r="K198" s="31">
        <v>278999</v>
      </c>
      <c r="L198" s="31">
        <v>250505</v>
      </c>
      <c r="M198" s="31">
        <v>28494</v>
      </c>
      <c r="N198" s="41">
        <v>0.89787060168674437</v>
      </c>
      <c r="O198" s="42">
        <v>5.7329867669948353E-4</v>
      </c>
      <c r="P198" s="41">
        <v>0.89674695692802886</v>
      </c>
      <c r="Q198" s="41">
        <v>0.89899424644545989</v>
      </c>
      <c r="S198" s="182">
        <v>-2.0099768439292287E-3</v>
      </c>
      <c r="T198" s="182">
        <v>-3.6813471623742921E-3</v>
      </c>
      <c r="U198" s="182">
        <v>-3.3860652548416527E-4</v>
      </c>
      <c r="V198" s="107" t="s">
        <v>149</v>
      </c>
    </row>
    <row r="199" spans="1:22" x14ac:dyDescent="0.25">
      <c r="B199" s="31" t="s">
        <v>128</v>
      </c>
      <c r="C199" s="107">
        <v>67568</v>
      </c>
      <c r="D199" s="107">
        <v>60784</v>
      </c>
      <c r="E199" s="107">
        <v>6784</v>
      </c>
      <c r="F199" s="108">
        <v>0.89959744257636753</v>
      </c>
      <c r="G199" s="179">
        <v>1.1561813552747797E-3</v>
      </c>
      <c r="H199" s="108">
        <v>0.89733136876043229</v>
      </c>
      <c r="I199" s="108">
        <v>0.90186351639230278</v>
      </c>
      <c r="K199" s="31">
        <v>83632</v>
      </c>
      <c r="L199" s="31">
        <v>74992</v>
      </c>
      <c r="M199" s="31">
        <v>8640</v>
      </c>
      <c r="N199" s="41">
        <v>0.8966902621006313</v>
      </c>
      <c r="O199" s="42">
        <v>1.0524600393954416E-3</v>
      </c>
      <c r="P199" s="41">
        <v>0.89462747832824863</v>
      </c>
      <c r="Q199" s="41">
        <v>0.89875304587301397</v>
      </c>
      <c r="S199" s="182">
        <v>-2.9071804757362374E-3</v>
      </c>
      <c r="T199" s="182">
        <v>-5.9715747932882288E-3</v>
      </c>
      <c r="U199" s="182">
        <v>1.5721384181575362E-4</v>
      </c>
      <c r="V199" s="107" t="s">
        <v>149</v>
      </c>
    </row>
    <row r="200" spans="1:22" x14ac:dyDescent="0.25">
      <c r="B200" s="31" t="s">
        <v>129</v>
      </c>
      <c r="C200" s="107">
        <v>289861</v>
      </c>
      <c r="D200" s="107">
        <v>252374</v>
      </c>
      <c r="E200" s="107">
        <v>37487</v>
      </c>
      <c r="F200" s="108">
        <v>0.87067249474748243</v>
      </c>
      <c r="G200" s="179">
        <v>6.2327250578441285E-4</v>
      </c>
      <c r="H200" s="108">
        <v>0.86945090308359096</v>
      </c>
      <c r="I200" s="108">
        <v>0.87189408641137389</v>
      </c>
      <c r="K200" s="31">
        <v>357535</v>
      </c>
      <c r="L200" s="31">
        <v>308158</v>
      </c>
      <c r="M200" s="31">
        <v>49377</v>
      </c>
      <c r="N200" s="41">
        <v>0.86189603815011118</v>
      </c>
      <c r="O200" s="42">
        <v>5.769939106033046E-4</v>
      </c>
      <c r="P200" s="41">
        <v>0.86076515086602978</v>
      </c>
      <c r="Q200" s="41">
        <v>0.86302692543419257</v>
      </c>
      <c r="S200" s="182">
        <v>-8.7764565973712516E-3</v>
      </c>
      <c r="T200" s="182">
        <v>-1.0441177020748352E-2</v>
      </c>
      <c r="U200" s="182">
        <v>-7.1117361739941511E-3</v>
      </c>
      <c r="V200" s="107" t="s">
        <v>149</v>
      </c>
    </row>
    <row r="201" spans="1:22" x14ac:dyDescent="0.25">
      <c r="B201" s="31" t="s">
        <v>130</v>
      </c>
      <c r="C201" s="107">
        <v>37366</v>
      </c>
      <c r="D201" s="107">
        <v>30214</v>
      </c>
      <c r="E201" s="107">
        <v>7152</v>
      </c>
      <c r="F201" s="108">
        <v>0.80859604988492217</v>
      </c>
      <c r="G201" s="179">
        <v>2.0351805858462215E-3</v>
      </c>
      <c r="H201" s="108">
        <v>0.80460716923462849</v>
      </c>
      <c r="I201" s="108">
        <v>0.81258493053521585</v>
      </c>
      <c r="K201" s="31">
        <v>48688</v>
      </c>
      <c r="L201" s="31">
        <v>38985</v>
      </c>
      <c r="M201" s="31">
        <v>9703</v>
      </c>
      <c r="N201" s="41">
        <v>0.80071064738744657</v>
      </c>
      <c r="O201" s="42">
        <v>1.8103764121340108E-3</v>
      </c>
      <c r="P201" s="41">
        <v>0.79716237482120311</v>
      </c>
      <c r="Q201" s="41">
        <v>0.80425891995369003</v>
      </c>
      <c r="S201" s="182">
        <v>-7.8854024974756021E-3</v>
      </c>
      <c r="T201" s="182">
        <v>-1.3224171504990412E-2</v>
      </c>
      <c r="U201" s="182">
        <v>-2.546633489960792E-3</v>
      </c>
      <c r="V201" s="107" t="s">
        <v>149</v>
      </c>
    </row>
    <row r="202" spans="1:22" x14ac:dyDescent="0.25">
      <c r="B202" s="31" t="s">
        <v>131</v>
      </c>
      <c r="C202" s="107">
        <v>330661</v>
      </c>
      <c r="D202" s="107">
        <v>250467</v>
      </c>
      <c r="E202" s="107">
        <v>80194</v>
      </c>
      <c r="F202" s="108">
        <v>0.75747366638339564</v>
      </c>
      <c r="G202" s="179">
        <v>7.4536969755775349E-4</v>
      </c>
      <c r="H202" s="108">
        <v>0.75601276862101496</v>
      </c>
      <c r="I202" s="108">
        <v>0.75893456414577631</v>
      </c>
      <c r="K202" s="31">
        <v>256259</v>
      </c>
      <c r="L202" s="31">
        <v>188674</v>
      </c>
      <c r="M202" s="31">
        <v>67585</v>
      </c>
      <c r="N202" s="41">
        <v>0.73626292149739136</v>
      </c>
      <c r="O202" s="42">
        <v>8.7048741533432572E-4</v>
      </c>
      <c r="P202" s="41">
        <v>0.73455679751434078</v>
      </c>
      <c r="Q202" s="41">
        <v>0.73796904548044195</v>
      </c>
      <c r="S202" s="182">
        <v>-2.1210744886004274E-2</v>
      </c>
      <c r="T202" s="182">
        <v>-2.3456912006208447E-2</v>
      </c>
      <c r="U202" s="182">
        <v>-1.89645777658001E-2</v>
      </c>
      <c r="V202" s="107" t="s">
        <v>149</v>
      </c>
    </row>
  </sheetData>
  <mergeCells count="3">
    <mergeCell ref="C1:I1"/>
    <mergeCell ref="K1:Q1"/>
    <mergeCell ref="S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4"/>
  <sheetViews>
    <sheetView workbookViewId="0">
      <selection activeCell="I8" sqref="I8"/>
    </sheetView>
  </sheetViews>
  <sheetFormatPr defaultColWidth="9" defaultRowHeight="13.2" x14ac:dyDescent="0.25"/>
  <cols>
    <col min="1" max="1" width="9" style="31"/>
    <col min="2" max="2" width="16.19921875" style="31" customWidth="1"/>
    <col min="3" max="3" width="9.8984375" style="107" customWidth="1"/>
    <col min="4" max="4" width="12.69921875" style="107" customWidth="1"/>
    <col min="5" max="5" width="17.3984375" style="107" customWidth="1"/>
    <col min="6" max="6" width="12.59765625" style="108" customWidth="1"/>
    <col min="7" max="7" width="9.8984375" style="107" customWidth="1"/>
    <col min="8" max="8" width="14" style="108" customWidth="1"/>
    <col min="9" max="10" width="14.59765625" style="108" customWidth="1"/>
    <col min="11" max="11" width="13.69921875" style="31" customWidth="1"/>
    <col min="12" max="12" width="13.09765625" style="31" customWidth="1"/>
    <col min="13" max="13" width="18.19921875" style="31" customWidth="1"/>
    <col min="14" max="14" width="12.69921875" style="41" customWidth="1"/>
    <col min="15" max="15" width="9.5" style="31" bestFit="1" customWidth="1"/>
    <col min="16" max="16" width="13.19921875" style="41" customWidth="1"/>
    <col min="17" max="18" width="13.59765625" style="41" customWidth="1"/>
    <col min="19" max="19" width="9" style="107"/>
    <col min="20" max="20" width="14.69921875" style="107" customWidth="1"/>
    <col min="21" max="21" width="14.09765625" style="107" customWidth="1"/>
    <col min="22" max="23" width="9" style="107"/>
    <col min="24" max="16384" width="9" style="31"/>
  </cols>
  <sheetData>
    <row r="1" spans="1:23" s="181" customFormat="1" ht="15.75" customHeight="1" x14ac:dyDescent="0.25">
      <c r="C1" s="210" t="s">
        <v>255</v>
      </c>
      <c r="D1" s="210"/>
      <c r="E1" s="210"/>
      <c r="F1" s="210"/>
      <c r="G1" s="210"/>
      <c r="H1" s="210"/>
      <c r="I1" s="210"/>
      <c r="J1" s="180"/>
      <c r="K1" s="210" t="s">
        <v>427</v>
      </c>
      <c r="L1" s="210"/>
      <c r="M1" s="210"/>
      <c r="N1" s="210"/>
      <c r="O1" s="210"/>
      <c r="P1" s="210"/>
      <c r="Q1" s="210"/>
      <c r="R1" s="183"/>
      <c r="S1" s="210" t="s">
        <v>254</v>
      </c>
      <c r="T1" s="210"/>
      <c r="U1" s="210"/>
      <c r="V1" s="210"/>
    </row>
    <row r="2" spans="1:23" s="36" customFormat="1" ht="26.4" x14ac:dyDescent="0.25">
      <c r="A2" s="36" t="s">
        <v>27</v>
      </c>
      <c r="B2" s="36" t="s">
        <v>28</v>
      </c>
      <c r="C2" s="177" t="s">
        <v>247</v>
      </c>
      <c r="D2" s="177" t="s">
        <v>249</v>
      </c>
      <c r="E2" s="177" t="s">
        <v>248</v>
      </c>
      <c r="F2" s="178" t="s">
        <v>253</v>
      </c>
      <c r="G2" s="177" t="s">
        <v>146</v>
      </c>
      <c r="H2" s="178" t="s">
        <v>244</v>
      </c>
      <c r="I2" s="178" t="s">
        <v>245</v>
      </c>
      <c r="J2" s="178"/>
      <c r="K2" s="36" t="s">
        <v>250</v>
      </c>
      <c r="L2" s="36" t="s">
        <v>249</v>
      </c>
      <c r="M2" s="36" t="s">
        <v>248</v>
      </c>
      <c r="N2" s="43" t="s">
        <v>253</v>
      </c>
      <c r="O2" s="36" t="s">
        <v>146</v>
      </c>
      <c r="P2" s="43" t="s">
        <v>244</v>
      </c>
      <c r="Q2" s="43" t="s">
        <v>245</v>
      </c>
      <c r="R2" s="43"/>
      <c r="S2" s="177" t="s">
        <v>141</v>
      </c>
      <c r="T2" s="177" t="s">
        <v>244</v>
      </c>
      <c r="U2" s="177" t="s">
        <v>245</v>
      </c>
      <c r="V2" s="177" t="s">
        <v>145</v>
      </c>
      <c r="W2" s="177"/>
    </row>
    <row r="3" spans="1:23" x14ac:dyDescent="0.25">
      <c r="A3" s="31" t="s">
        <v>1</v>
      </c>
      <c r="B3" s="31" t="s">
        <v>4</v>
      </c>
      <c r="C3" s="107">
        <v>32735</v>
      </c>
      <c r="D3" s="107">
        <v>28741</v>
      </c>
      <c r="E3" s="107">
        <v>3994</v>
      </c>
      <c r="F3" s="108">
        <v>0.87798991904689172</v>
      </c>
      <c r="G3" s="179">
        <v>1.8089911813518535E-3</v>
      </c>
      <c r="H3" s="108">
        <v>0.87444436148309157</v>
      </c>
      <c r="I3" s="108">
        <v>0.88153547661069187</v>
      </c>
      <c r="K3" s="31">
        <v>33110</v>
      </c>
      <c r="L3" s="31">
        <v>28715</v>
      </c>
      <c r="M3" s="31">
        <v>4395</v>
      </c>
      <c r="N3" s="41">
        <v>0.86726064633041378</v>
      </c>
      <c r="O3" s="42">
        <v>1.8646403541072224E-3</v>
      </c>
      <c r="P3" s="41">
        <v>0.8636060183922436</v>
      </c>
      <c r="Q3" s="41">
        <v>0.87091527426858395</v>
      </c>
      <c r="S3" s="182">
        <v>-1.0729272716477944E-2</v>
      </c>
      <c r="T3" s="182">
        <v>-1.5821250394236038E-2</v>
      </c>
      <c r="U3" s="182">
        <v>-5.6372950387198507E-3</v>
      </c>
      <c r="V3" s="107" t="s">
        <v>149</v>
      </c>
    </row>
    <row r="4" spans="1:23" x14ac:dyDescent="0.25">
      <c r="B4" s="31" t="s">
        <v>5</v>
      </c>
      <c r="C4" s="107">
        <v>63497</v>
      </c>
      <c r="D4" s="107">
        <v>53141</v>
      </c>
      <c r="E4" s="107">
        <v>10356</v>
      </c>
      <c r="F4" s="108">
        <v>0.8369056805833347</v>
      </c>
      <c r="G4" s="179">
        <v>1.4661590038345957E-3</v>
      </c>
      <c r="H4" s="108">
        <v>0.83403206174020972</v>
      </c>
      <c r="I4" s="108">
        <v>0.83977929942645968</v>
      </c>
      <c r="K4" s="31">
        <v>60682</v>
      </c>
      <c r="L4" s="31">
        <v>51165</v>
      </c>
      <c r="M4" s="31">
        <v>9517</v>
      </c>
      <c r="N4" s="41">
        <v>0.84316601298572891</v>
      </c>
      <c r="O4" s="42">
        <v>1.47620507719547E-3</v>
      </c>
      <c r="P4" s="41">
        <v>0.8402727042006306</v>
      </c>
      <c r="Q4" s="41">
        <v>0.84605932177082721</v>
      </c>
      <c r="S4" s="182">
        <v>6.2603324023942086E-3</v>
      </c>
      <c r="T4" s="182">
        <v>2.1824000686023861E-3</v>
      </c>
      <c r="U4" s="182">
        <v>1.0338264736186032E-2</v>
      </c>
      <c r="V4" s="107" t="s">
        <v>149</v>
      </c>
    </row>
    <row r="5" spans="1:23" x14ac:dyDescent="0.25">
      <c r="B5" s="31" t="s">
        <v>6</v>
      </c>
      <c r="C5" s="107">
        <v>13577</v>
      </c>
      <c r="D5" s="107">
        <v>11002</v>
      </c>
      <c r="E5" s="107">
        <v>2575</v>
      </c>
      <c r="F5" s="108">
        <v>0.81034101789791557</v>
      </c>
      <c r="G5" s="179">
        <v>3.3644858799030935E-3</v>
      </c>
      <c r="H5" s="108">
        <v>0.8037467467468119</v>
      </c>
      <c r="I5" s="108">
        <v>0.81693528904901924</v>
      </c>
      <c r="K5" s="31">
        <v>13832</v>
      </c>
      <c r="L5" s="31">
        <v>11368</v>
      </c>
      <c r="M5" s="31">
        <v>2464</v>
      </c>
      <c r="N5" s="41">
        <v>0.82186234817813764</v>
      </c>
      <c r="O5" s="42">
        <v>3.2533809084619608E-3</v>
      </c>
      <c r="P5" s="41">
        <v>0.81548583876956204</v>
      </c>
      <c r="Q5" s="41">
        <v>0.82823885758671323</v>
      </c>
      <c r="S5" s="182">
        <v>1.1521330280222064E-2</v>
      </c>
      <c r="T5" s="182">
        <v>2.3481423567624712E-3</v>
      </c>
      <c r="U5" s="182">
        <v>2.0694518203681657E-2</v>
      </c>
      <c r="V5" s="107" t="s">
        <v>149</v>
      </c>
    </row>
    <row r="6" spans="1:23" x14ac:dyDescent="0.25">
      <c r="B6" s="31" t="s">
        <v>25</v>
      </c>
      <c r="C6" s="107">
        <v>62516</v>
      </c>
      <c r="D6" s="107">
        <v>52158</v>
      </c>
      <c r="E6" s="107">
        <v>10358</v>
      </c>
      <c r="F6" s="108">
        <v>0.83431441550962948</v>
      </c>
      <c r="G6" s="179">
        <v>1.487002314824324E-3</v>
      </c>
      <c r="H6" s="108">
        <v>0.8313999445276461</v>
      </c>
      <c r="I6" s="108">
        <v>0.83722888649161287</v>
      </c>
      <c r="K6" s="31">
        <v>60775</v>
      </c>
      <c r="L6" s="31">
        <v>50837</v>
      </c>
      <c r="M6" s="31">
        <v>9938</v>
      </c>
      <c r="N6" s="41">
        <v>0.83647881530234469</v>
      </c>
      <c r="O6" s="42">
        <v>1.5002098131211912E-3</v>
      </c>
      <c r="P6" s="41">
        <v>0.83353845809937355</v>
      </c>
      <c r="Q6" s="41">
        <v>0.83941917250531584</v>
      </c>
      <c r="S6" s="182">
        <v>2.1643997927152103E-3</v>
      </c>
      <c r="T6" s="182">
        <v>-1.9757054596270382E-3</v>
      </c>
      <c r="U6" s="182">
        <v>6.3045050450574588E-3</v>
      </c>
    </row>
    <row r="7" spans="1:23" x14ac:dyDescent="0.25">
      <c r="B7" s="31" t="s">
        <v>7</v>
      </c>
      <c r="C7" s="107">
        <v>64814</v>
      </c>
      <c r="D7" s="107">
        <v>55339</v>
      </c>
      <c r="E7" s="107">
        <v>9475</v>
      </c>
      <c r="F7" s="108">
        <v>0.85381244792791677</v>
      </c>
      <c r="G7" s="179">
        <v>1.3877205693548003E-3</v>
      </c>
      <c r="H7" s="108">
        <v>0.85109256559137592</v>
      </c>
      <c r="I7" s="108">
        <v>0.85653233026445763</v>
      </c>
      <c r="K7" s="31">
        <v>65874</v>
      </c>
      <c r="L7" s="31">
        <v>57119</v>
      </c>
      <c r="M7" s="31">
        <v>8755</v>
      </c>
      <c r="N7" s="41">
        <v>0.86709475665664759</v>
      </c>
      <c r="O7" s="42">
        <v>1.322657258998185E-3</v>
      </c>
      <c r="P7" s="41">
        <v>0.86450239606512069</v>
      </c>
      <c r="Q7" s="41">
        <v>0.86968711724817449</v>
      </c>
      <c r="S7" s="182">
        <v>1.3282308728730818E-2</v>
      </c>
      <c r="T7" s="182">
        <v>9.5248345475837451E-3</v>
      </c>
      <c r="U7" s="182">
        <v>1.7039782909877892E-2</v>
      </c>
      <c r="V7" s="107" t="s">
        <v>149</v>
      </c>
    </row>
    <row r="8" spans="1:23" x14ac:dyDescent="0.25">
      <c r="B8" s="31" t="s">
        <v>8</v>
      </c>
      <c r="C8" s="107">
        <v>25501</v>
      </c>
      <c r="D8" s="107">
        <v>21969</v>
      </c>
      <c r="E8" s="107">
        <v>3532</v>
      </c>
      <c r="F8" s="108">
        <v>0.86149562762244614</v>
      </c>
      <c r="G8" s="179">
        <v>2.1631153291339733E-3</v>
      </c>
      <c r="H8" s="108">
        <v>0.85725599948293707</v>
      </c>
      <c r="I8" s="108">
        <v>0.8657352557619552</v>
      </c>
      <c r="K8" s="31">
        <v>26699</v>
      </c>
      <c r="L8" s="31">
        <v>22963</v>
      </c>
      <c r="M8" s="31">
        <v>3736</v>
      </c>
      <c r="N8" s="41">
        <v>0.8600696655305442</v>
      </c>
      <c r="O8" s="42">
        <v>2.1231234818134708E-3</v>
      </c>
      <c r="P8" s="41">
        <v>0.8559084199714585</v>
      </c>
      <c r="Q8" s="41">
        <v>0.86423091108962991</v>
      </c>
      <c r="S8" s="182">
        <v>-1.4259620919019333E-3</v>
      </c>
      <c r="T8" s="182">
        <v>-7.3666445728342751E-3</v>
      </c>
      <c r="U8" s="182">
        <v>4.5147203890304084E-3</v>
      </c>
    </row>
    <row r="9" spans="1:23" x14ac:dyDescent="0.25">
      <c r="B9" s="31" t="s">
        <v>9</v>
      </c>
      <c r="C9" s="107">
        <v>51321</v>
      </c>
      <c r="D9" s="107">
        <v>43380</v>
      </c>
      <c r="E9" s="107">
        <v>7941</v>
      </c>
      <c r="F9" s="108">
        <v>0.84526801893961534</v>
      </c>
      <c r="G9" s="179">
        <v>1.5963926026940588E-3</v>
      </c>
      <c r="H9" s="108">
        <v>0.84213914693314884</v>
      </c>
      <c r="I9" s="108">
        <v>0.84839689094608184</v>
      </c>
      <c r="K9" s="31">
        <v>50630</v>
      </c>
      <c r="L9" s="31">
        <v>42708</v>
      </c>
      <c r="M9" s="31">
        <v>7922</v>
      </c>
      <c r="N9" s="41">
        <v>0.84353150306142599</v>
      </c>
      <c r="O9" s="42">
        <v>1.6145821431030158E-3</v>
      </c>
      <c r="P9" s="41">
        <v>0.84036698021086254</v>
      </c>
      <c r="Q9" s="41">
        <v>0.84669602591198945</v>
      </c>
      <c r="S9" s="182">
        <v>-1.7365158781893486E-3</v>
      </c>
      <c r="T9" s="182">
        <v>-6.1867712340755278E-3</v>
      </c>
      <c r="U9" s="182">
        <v>2.7137394776968306E-3</v>
      </c>
    </row>
    <row r="10" spans="1:23" x14ac:dyDescent="0.25">
      <c r="B10" s="31" t="s">
        <v>10</v>
      </c>
      <c r="C10" s="107">
        <v>265192</v>
      </c>
      <c r="D10" s="107">
        <v>218281</v>
      </c>
      <c r="E10" s="107">
        <v>46911</v>
      </c>
      <c r="F10" s="108">
        <v>0.82310552354520494</v>
      </c>
      <c r="G10" s="179">
        <v>7.4097692696431126E-4</v>
      </c>
      <c r="H10" s="108">
        <v>0.8216532354549797</v>
      </c>
      <c r="I10" s="108">
        <v>0.82455781163543018</v>
      </c>
      <c r="K10" s="31">
        <v>271723</v>
      </c>
      <c r="L10" s="31">
        <v>222339</v>
      </c>
      <c r="M10" s="31">
        <v>49384</v>
      </c>
      <c r="N10" s="41">
        <v>0.81825609168160218</v>
      </c>
      <c r="O10" s="42">
        <v>7.3979493693788004E-4</v>
      </c>
      <c r="P10" s="41">
        <v>0.8168061202492588</v>
      </c>
      <c r="Q10" s="41">
        <v>0.81970606311394556</v>
      </c>
      <c r="S10" s="182">
        <v>-4.84943186360276E-3</v>
      </c>
      <c r="T10" s="182">
        <v>-6.9016776170678813E-3</v>
      </c>
      <c r="U10" s="182">
        <v>-2.7971861101376391E-3</v>
      </c>
      <c r="V10" s="107" t="s">
        <v>149</v>
      </c>
    </row>
    <row r="11" spans="1:23" x14ac:dyDescent="0.25">
      <c r="B11" s="31" t="s">
        <v>11</v>
      </c>
      <c r="C11" s="107">
        <v>175504</v>
      </c>
      <c r="D11" s="107">
        <v>125686</v>
      </c>
      <c r="E11" s="107">
        <v>49818</v>
      </c>
      <c r="F11" s="108">
        <v>0.71614322180691037</v>
      </c>
      <c r="G11" s="179">
        <v>1.0762324137150992E-3</v>
      </c>
      <c r="H11" s="108">
        <v>0.71403384503703415</v>
      </c>
      <c r="I11" s="108">
        <v>0.71825259857678658</v>
      </c>
      <c r="K11" s="31">
        <v>146395</v>
      </c>
      <c r="L11" s="31">
        <v>104657</v>
      </c>
      <c r="M11" s="31">
        <v>41738</v>
      </c>
      <c r="N11" s="41">
        <v>0.71489463437958944</v>
      </c>
      <c r="O11" s="42">
        <v>1.1799418152399598E-3</v>
      </c>
      <c r="P11" s="41">
        <v>0.71258199091786634</v>
      </c>
      <c r="Q11" s="41">
        <v>0.71720727784131255</v>
      </c>
      <c r="S11" s="182">
        <v>-1.2485874273209241E-3</v>
      </c>
      <c r="T11" s="182">
        <v>-4.3787871368690294E-3</v>
      </c>
      <c r="U11" s="182">
        <v>1.8816122822271813E-3</v>
      </c>
    </row>
    <row r="12" spans="1:23" x14ac:dyDescent="0.25">
      <c r="B12" s="31" t="s">
        <v>12</v>
      </c>
      <c r="C12" s="107">
        <v>128889</v>
      </c>
      <c r="D12" s="107">
        <v>95421</v>
      </c>
      <c r="E12" s="107">
        <v>33468</v>
      </c>
      <c r="F12" s="108">
        <v>0.74033470660801159</v>
      </c>
      <c r="G12" s="179">
        <v>1.2212739136425498E-3</v>
      </c>
      <c r="H12" s="108">
        <v>0.73794105372201391</v>
      </c>
      <c r="I12" s="108">
        <v>0.74272835949400928</v>
      </c>
      <c r="K12" s="31">
        <v>195530</v>
      </c>
      <c r="L12" s="31">
        <v>140368</v>
      </c>
      <c r="M12" s="31">
        <v>55162</v>
      </c>
      <c r="N12" s="41">
        <v>0.71788472357183042</v>
      </c>
      <c r="O12" s="42">
        <v>1.0177332362575325E-3</v>
      </c>
      <c r="P12" s="41">
        <v>0.7158900030828963</v>
      </c>
      <c r="Q12" s="41">
        <v>0.71987944406076454</v>
      </c>
      <c r="S12" s="182">
        <v>-2.2449983036181176E-2</v>
      </c>
      <c r="T12" s="182">
        <v>-2.5565884313307183E-2</v>
      </c>
      <c r="U12" s="182">
        <v>-1.9334081759055169E-2</v>
      </c>
      <c r="V12" s="107" t="s">
        <v>149</v>
      </c>
    </row>
    <row r="13" spans="1:23" x14ac:dyDescent="0.25">
      <c r="B13" s="31" t="s">
        <v>13</v>
      </c>
      <c r="C13" s="107">
        <v>69833</v>
      </c>
      <c r="D13" s="107">
        <v>59408</v>
      </c>
      <c r="E13" s="107">
        <v>10425</v>
      </c>
      <c r="F13" s="108">
        <v>0.85071527787722134</v>
      </c>
      <c r="G13" s="179">
        <v>1.3485574369851926E-3</v>
      </c>
      <c r="H13" s="108">
        <v>0.84807215386964674</v>
      </c>
      <c r="I13" s="108">
        <v>0.85335840188479595</v>
      </c>
      <c r="K13" s="31">
        <v>70915</v>
      </c>
      <c r="L13" s="31">
        <v>60218</v>
      </c>
      <c r="M13" s="31">
        <v>10697</v>
      </c>
      <c r="N13" s="41">
        <v>0.84915744200803778</v>
      </c>
      <c r="O13" s="42">
        <v>1.3439620350958366E-3</v>
      </c>
      <c r="P13" s="41">
        <v>0.84652332482266079</v>
      </c>
      <c r="Q13" s="41">
        <v>0.85179155919341476</v>
      </c>
      <c r="S13" s="182">
        <v>-1.5578358691835659E-3</v>
      </c>
      <c r="T13" s="182">
        <v>-5.2894829074587486E-3</v>
      </c>
      <c r="U13" s="182">
        <v>2.1738111690916165E-3</v>
      </c>
    </row>
    <row r="14" spans="1:23" x14ac:dyDescent="0.25">
      <c r="B14" s="31" t="s">
        <v>14</v>
      </c>
      <c r="C14" s="107">
        <v>21489</v>
      </c>
      <c r="D14" s="107">
        <v>18311</v>
      </c>
      <c r="E14" s="107">
        <v>3178</v>
      </c>
      <c r="F14" s="108">
        <v>0.85211038205593559</v>
      </c>
      <c r="G14" s="179">
        <v>2.4216349111320797E-3</v>
      </c>
      <c r="H14" s="108">
        <v>0.84736406484641191</v>
      </c>
      <c r="I14" s="108">
        <v>0.85685669926545927</v>
      </c>
      <c r="K14" s="31">
        <v>19488</v>
      </c>
      <c r="L14" s="31">
        <v>17148</v>
      </c>
      <c r="M14" s="31">
        <v>2340</v>
      </c>
      <c r="N14" s="41">
        <v>0.87992610837438423</v>
      </c>
      <c r="O14" s="42">
        <v>2.328433074777534E-3</v>
      </c>
      <c r="P14" s="41">
        <v>0.87536246340740842</v>
      </c>
      <c r="Q14" s="41">
        <v>0.88448975334136004</v>
      </c>
      <c r="S14" s="182">
        <v>2.7815726318448641E-2</v>
      </c>
      <c r="T14" s="182">
        <v>2.1231200840037618E-2</v>
      </c>
      <c r="U14" s="182">
        <v>3.4400251796859668E-2</v>
      </c>
      <c r="V14" s="107" t="s">
        <v>149</v>
      </c>
    </row>
    <row r="15" spans="1:23" x14ac:dyDescent="0.25">
      <c r="B15" s="31" t="s">
        <v>15</v>
      </c>
      <c r="C15" s="107">
        <v>250778</v>
      </c>
      <c r="D15" s="107">
        <v>208207</v>
      </c>
      <c r="E15" s="107">
        <v>42571</v>
      </c>
      <c r="F15" s="108">
        <v>0.83024427980125848</v>
      </c>
      <c r="G15" s="179">
        <v>7.4967052781374846E-4</v>
      </c>
      <c r="H15" s="108">
        <v>0.82877495256647238</v>
      </c>
      <c r="I15" s="108">
        <v>0.83171360703604458</v>
      </c>
      <c r="K15" s="31">
        <v>257968</v>
      </c>
      <c r="L15" s="31">
        <v>215616</v>
      </c>
      <c r="M15" s="31">
        <v>42352</v>
      </c>
      <c r="N15" s="41">
        <v>0.8358245983998015</v>
      </c>
      <c r="O15" s="42">
        <v>7.2933776105780807E-4</v>
      </c>
      <c r="P15" s="41">
        <v>0.83439512265556315</v>
      </c>
      <c r="Q15" s="41">
        <v>0.83725407414403985</v>
      </c>
      <c r="S15" s="182">
        <v>5.5803185985430215E-3</v>
      </c>
      <c r="T15" s="182">
        <v>3.5303239966318289E-3</v>
      </c>
      <c r="U15" s="182">
        <v>7.6303132004542137E-3</v>
      </c>
      <c r="V15" s="107" t="s">
        <v>149</v>
      </c>
    </row>
    <row r="16" spans="1:23" x14ac:dyDescent="0.25">
      <c r="B16" s="31" t="s">
        <v>16</v>
      </c>
      <c r="C16" s="107">
        <v>60219</v>
      </c>
      <c r="D16" s="107">
        <v>51733</v>
      </c>
      <c r="E16" s="107">
        <v>8486</v>
      </c>
      <c r="F16" s="108">
        <v>0.85908102094023486</v>
      </c>
      <c r="G16" s="179">
        <v>1.4178655047488676E-3</v>
      </c>
      <c r="H16" s="108">
        <v>0.85630205561600536</v>
      </c>
      <c r="I16" s="108">
        <v>0.86185998626446436</v>
      </c>
      <c r="K16" s="31">
        <v>59993</v>
      </c>
      <c r="L16" s="31">
        <v>51355</v>
      </c>
      <c r="M16" s="31">
        <v>8638</v>
      </c>
      <c r="N16" s="41">
        <v>0.85601653526244725</v>
      </c>
      <c r="O16" s="42">
        <v>1.4333329906431205E-3</v>
      </c>
      <c r="P16" s="41">
        <v>0.85320725422293364</v>
      </c>
      <c r="Q16" s="41">
        <v>0.85882581630196086</v>
      </c>
      <c r="S16" s="182">
        <v>-3.0644856777876095E-3</v>
      </c>
      <c r="T16" s="182">
        <v>-7.0161033333704234E-3</v>
      </c>
      <c r="U16" s="182">
        <v>8.8713197779520438E-4</v>
      </c>
    </row>
    <row r="17" spans="1:22" x14ac:dyDescent="0.25">
      <c r="B17" s="31" t="s">
        <v>17</v>
      </c>
      <c r="C17" s="107">
        <v>50257</v>
      </c>
      <c r="D17" s="107">
        <v>42857</v>
      </c>
      <c r="E17" s="107">
        <v>7400</v>
      </c>
      <c r="F17" s="108">
        <v>0.85275682989434309</v>
      </c>
      <c r="G17" s="179">
        <v>1.5806361216408494E-3</v>
      </c>
      <c r="H17" s="108">
        <v>0.84965884002326397</v>
      </c>
      <c r="I17" s="108">
        <v>0.85585481976542221</v>
      </c>
      <c r="K17" s="31">
        <v>49076</v>
      </c>
      <c r="L17" s="31">
        <v>42554</v>
      </c>
      <c r="M17" s="31">
        <v>6522</v>
      </c>
      <c r="N17" s="41">
        <v>0.86710408346238488</v>
      </c>
      <c r="O17" s="42">
        <v>1.5323460570409219E-3</v>
      </c>
      <c r="P17" s="41">
        <v>0.86410074037873275</v>
      </c>
      <c r="Q17" s="41">
        <v>0.87010742654603701</v>
      </c>
      <c r="S17" s="182">
        <v>1.4347253568041785E-2</v>
      </c>
      <c r="T17" s="182">
        <v>1.0032361316289894E-2</v>
      </c>
      <c r="U17" s="182">
        <v>1.8662145819793675E-2</v>
      </c>
      <c r="V17" s="107" t="s">
        <v>149</v>
      </c>
    </row>
    <row r="18" spans="1:22" x14ac:dyDescent="0.25">
      <c r="B18" s="31" t="s">
        <v>18</v>
      </c>
      <c r="C18" s="107">
        <v>50328</v>
      </c>
      <c r="D18" s="107">
        <v>42277</v>
      </c>
      <c r="E18" s="107">
        <v>8051</v>
      </c>
      <c r="F18" s="108">
        <v>0.84002940708949292</v>
      </c>
      <c r="G18" s="179">
        <v>1.634039256971251E-3</v>
      </c>
      <c r="H18" s="108">
        <v>0.83682674899650467</v>
      </c>
      <c r="I18" s="108">
        <v>0.84323206518248117</v>
      </c>
      <c r="K18" s="31">
        <v>50988</v>
      </c>
      <c r="L18" s="31">
        <v>44425</v>
      </c>
      <c r="M18" s="31">
        <v>6563</v>
      </c>
      <c r="N18" s="41">
        <v>0.87128343924060558</v>
      </c>
      <c r="O18" s="42">
        <v>1.483074455469363E-3</v>
      </c>
      <c r="P18" s="41">
        <v>0.86837666672149427</v>
      </c>
      <c r="Q18" s="41">
        <v>0.8741902117597169</v>
      </c>
      <c r="S18" s="182">
        <v>3.1254032151112665E-2</v>
      </c>
      <c r="T18" s="182">
        <v>2.6928869399913187E-2</v>
      </c>
      <c r="U18" s="182">
        <v>3.5579194902312143E-2</v>
      </c>
      <c r="V18" s="107" t="s">
        <v>149</v>
      </c>
    </row>
    <row r="19" spans="1:22" x14ac:dyDescent="0.25">
      <c r="B19" s="31" t="s">
        <v>19</v>
      </c>
      <c r="C19" s="107">
        <v>53995</v>
      </c>
      <c r="D19" s="107">
        <v>46155</v>
      </c>
      <c r="E19" s="107">
        <v>7840</v>
      </c>
      <c r="F19" s="108">
        <v>0.85480137049726823</v>
      </c>
      <c r="G19" s="179">
        <v>1.5161322671370157E-3</v>
      </c>
      <c r="H19" s="108">
        <v>0.8518298058578806</v>
      </c>
      <c r="I19" s="108">
        <v>0.85777293513665587</v>
      </c>
      <c r="K19" s="31">
        <v>47125</v>
      </c>
      <c r="L19" s="31">
        <v>40509</v>
      </c>
      <c r="M19" s="31">
        <v>6616</v>
      </c>
      <c r="N19" s="41">
        <v>0.85960742705570292</v>
      </c>
      <c r="O19" s="42">
        <v>1.6002817948558305E-3</v>
      </c>
      <c r="P19" s="41">
        <v>0.85647093237267036</v>
      </c>
      <c r="Q19" s="41">
        <v>0.86274392173873549</v>
      </c>
      <c r="S19" s="182">
        <v>4.8060565584346904E-3</v>
      </c>
      <c r="T19" s="182">
        <v>4.8535275327759794E-4</v>
      </c>
      <c r="U19" s="182">
        <v>9.1267603635917828E-3</v>
      </c>
      <c r="V19" s="107" t="s">
        <v>149</v>
      </c>
    </row>
    <row r="20" spans="1:22" x14ac:dyDescent="0.25">
      <c r="B20" s="31" t="s">
        <v>20</v>
      </c>
      <c r="C20" s="107">
        <v>55557</v>
      </c>
      <c r="D20" s="107">
        <v>45574</v>
      </c>
      <c r="E20" s="107">
        <v>9983</v>
      </c>
      <c r="F20" s="108">
        <v>0.82031067192253004</v>
      </c>
      <c r="G20" s="179">
        <v>1.6288493915143983E-3</v>
      </c>
      <c r="H20" s="108">
        <v>0.81711818577892181</v>
      </c>
      <c r="I20" s="108">
        <v>0.82350315806613827</v>
      </c>
      <c r="K20" s="31">
        <v>50655</v>
      </c>
      <c r="L20" s="31">
        <v>40874</v>
      </c>
      <c r="M20" s="31">
        <v>9781</v>
      </c>
      <c r="N20" s="41">
        <v>0.80690948573684729</v>
      </c>
      <c r="O20" s="42">
        <v>1.7538066812310491E-3</v>
      </c>
      <c r="P20" s="41">
        <v>0.80347208780578872</v>
      </c>
      <c r="Q20" s="41">
        <v>0.81034688366790586</v>
      </c>
      <c r="S20" s="182">
        <v>-1.3401186185682756E-2</v>
      </c>
      <c r="T20" s="182">
        <v>-1.8092505949689017E-2</v>
      </c>
      <c r="U20" s="182">
        <v>-8.7098664216764959E-3</v>
      </c>
      <c r="V20" s="107" t="s">
        <v>149</v>
      </c>
    </row>
    <row r="21" spans="1:22" x14ac:dyDescent="0.25">
      <c r="B21" s="31" t="s">
        <v>23</v>
      </c>
      <c r="C21" s="107">
        <v>1496002</v>
      </c>
      <c r="D21" s="107">
        <v>1219640</v>
      </c>
      <c r="E21" s="107">
        <v>276362</v>
      </c>
      <c r="F21" s="108">
        <v>0.8152662897509495</v>
      </c>
      <c r="G21" s="179">
        <v>3.1729025368031955E-4</v>
      </c>
      <c r="H21" s="108">
        <v>0.81464441228109052</v>
      </c>
      <c r="I21" s="108">
        <v>0.81588816722080848</v>
      </c>
      <c r="K21" s="31">
        <v>1531458</v>
      </c>
      <c r="L21" s="31">
        <v>1244938</v>
      </c>
      <c r="M21" s="31">
        <v>286520</v>
      </c>
      <c r="N21" s="41">
        <v>0.81291031161154925</v>
      </c>
      <c r="O21" s="42">
        <v>3.1513286415755669E-4</v>
      </c>
      <c r="P21" s="41">
        <v>0.81229266254745547</v>
      </c>
      <c r="Q21" s="41">
        <v>0.81352796067564304</v>
      </c>
      <c r="S21" s="182">
        <v>-2.3559781394002499E-3</v>
      </c>
      <c r="T21" s="182">
        <v>-3.232476962667962E-3</v>
      </c>
      <c r="U21" s="182">
        <v>-1.4794793161325378E-3</v>
      </c>
      <c r="V21" s="107" t="s">
        <v>149</v>
      </c>
    </row>
    <row r="22" spans="1:22" x14ac:dyDescent="0.25">
      <c r="G22" s="179"/>
      <c r="O22" s="42"/>
      <c r="S22" s="182"/>
      <c r="T22" s="182"/>
      <c r="U22" s="182"/>
    </row>
    <row r="23" spans="1:22" x14ac:dyDescent="0.25">
      <c r="A23" s="31" t="s">
        <v>161</v>
      </c>
      <c r="B23" s="31" t="s">
        <v>4</v>
      </c>
      <c r="C23" s="107">
        <v>32735</v>
      </c>
      <c r="D23" s="107">
        <v>28741</v>
      </c>
      <c r="E23" s="107">
        <v>3994</v>
      </c>
      <c r="F23" s="108">
        <v>0.87798991904689172</v>
      </c>
      <c r="G23" s="179">
        <v>1.8089911813518535E-3</v>
      </c>
      <c r="H23" s="108">
        <v>0.87444436148309157</v>
      </c>
      <c r="I23" s="108">
        <v>0.88153547661069187</v>
      </c>
      <c r="K23" s="31">
        <v>33110</v>
      </c>
      <c r="L23" s="31">
        <v>28715</v>
      </c>
      <c r="M23" s="31">
        <v>4395</v>
      </c>
      <c r="N23" s="41">
        <v>0.86726064633041378</v>
      </c>
      <c r="O23" s="42">
        <v>1.8646403541072224E-3</v>
      </c>
      <c r="P23" s="41">
        <v>0.8636060183922436</v>
      </c>
      <c r="Q23" s="41">
        <v>0.87091527426858395</v>
      </c>
      <c r="S23" s="182">
        <v>-1.0729272716477944E-2</v>
      </c>
      <c r="T23" s="182">
        <v>-1.5821250394236038E-2</v>
      </c>
      <c r="U23" s="182">
        <v>-5.6372950387198507E-3</v>
      </c>
      <c r="V23" s="107" t="s">
        <v>149</v>
      </c>
    </row>
    <row r="24" spans="1:22" x14ac:dyDescent="0.25">
      <c r="B24" s="31" t="s">
        <v>5</v>
      </c>
      <c r="C24" s="107">
        <v>63497</v>
      </c>
      <c r="D24" s="107">
        <v>53141</v>
      </c>
      <c r="E24" s="107">
        <v>10356</v>
      </c>
      <c r="F24" s="108">
        <v>0.8369056805833347</v>
      </c>
      <c r="G24" s="179">
        <v>1.4661590038345957E-3</v>
      </c>
      <c r="H24" s="108">
        <v>0.83403206174020972</v>
      </c>
      <c r="I24" s="108">
        <v>0.83977929942645968</v>
      </c>
      <c r="K24" s="31">
        <v>60682</v>
      </c>
      <c r="L24" s="31">
        <v>51165</v>
      </c>
      <c r="M24" s="31">
        <v>9517</v>
      </c>
      <c r="N24" s="41">
        <v>0.84316601298572891</v>
      </c>
      <c r="O24" s="42">
        <v>1.47620507719547E-3</v>
      </c>
      <c r="P24" s="41">
        <v>0.8402727042006306</v>
      </c>
      <c r="Q24" s="41">
        <v>0.84605932177082721</v>
      </c>
      <c r="S24" s="182">
        <v>6.2603324023942086E-3</v>
      </c>
      <c r="T24" s="182">
        <v>2.1824000686023861E-3</v>
      </c>
      <c r="U24" s="182">
        <v>1.0338264736186032E-2</v>
      </c>
      <c r="V24" s="107" t="s">
        <v>149</v>
      </c>
    </row>
    <row r="25" spans="1:22" x14ac:dyDescent="0.25">
      <c r="B25" s="31" t="s">
        <v>6</v>
      </c>
      <c r="C25" s="107">
        <v>13577</v>
      </c>
      <c r="D25" s="107">
        <v>11002</v>
      </c>
      <c r="E25" s="107">
        <v>2575</v>
      </c>
      <c r="F25" s="108">
        <v>0.81034101789791557</v>
      </c>
      <c r="G25" s="179">
        <v>3.3644858799030935E-3</v>
      </c>
      <c r="H25" s="108">
        <v>0.8037467467468119</v>
      </c>
      <c r="I25" s="108">
        <v>0.81693528904901924</v>
      </c>
      <c r="K25" s="31">
        <v>13832</v>
      </c>
      <c r="L25" s="31">
        <v>11368</v>
      </c>
      <c r="M25" s="31">
        <v>2464</v>
      </c>
      <c r="N25" s="41">
        <v>0.82186234817813764</v>
      </c>
      <c r="O25" s="42">
        <v>3.2533809084619608E-3</v>
      </c>
      <c r="P25" s="41">
        <v>0.81548583876956204</v>
      </c>
      <c r="Q25" s="41">
        <v>0.82823885758671323</v>
      </c>
      <c r="S25" s="182">
        <v>1.1521330280222064E-2</v>
      </c>
      <c r="T25" s="182">
        <v>2.3481423567624712E-3</v>
      </c>
      <c r="U25" s="182">
        <v>2.0694518203681657E-2</v>
      </c>
      <c r="V25" s="107" t="s">
        <v>149</v>
      </c>
    </row>
    <row r="26" spans="1:22" x14ac:dyDescent="0.25">
      <c r="B26" s="31" t="s">
        <v>25</v>
      </c>
      <c r="C26" s="107">
        <v>62516</v>
      </c>
      <c r="D26" s="107">
        <v>52158</v>
      </c>
      <c r="E26" s="107">
        <v>10358</v>
      </c>
      <c r="F26" s="108">
        <v>0.83431441550962948</v>
      </c>
      <c r="G26" s="179">
        <v>1.487002314824324E-3</v>
      </c>
      <c r="H26" s="108">
        <v>0.8313999445276461</v>
      </c>
      <c r="I26" s="108">
        <v>0.83722888649161287</v>
      </c>
      <c r="K26" s="31">
        <v>60775</v>
      </c>
      <c r="L26" s="31">
        <v>50837</v>
      </c>
      <c r="M26" s="31">
        <v>9938</v>
      </c>
      <c r="N26" s="41">
        <v>0.83647881530234469</v>
      </c>
      <c r="O26" s="42">
        <v>1.5002098131211912E-3</v>
      </c>
      <c r="P26" s="41">
        <v>0.83353845809937355</v>
      </c>
      <c r="Q26" s="41">
        <v>0.83941917250531584</v>
      </c>
      <c r="S26" s="182">
        <v>2.1643997927152103E-3</v>
      </c>
      <c r="T26" s="182">
        <v>-1.9757054596270382E-3</v>
      </c>
      <c r="U26" s="182">
        <v>6.3045050450574588E-3</v>
      </c>
    </row>
    <row r="27" spans="1:22" x14ac:dyDescent="0.25">
      <c r="B27" s="31" t="s">
        <v>7</v>
      </c>
      <c r="C27" s="107">
        <v>64814</v>
      </c>
      <c r="D27" s="107">
        <v>55339</v>
      </c>
      <c r="E27" s="107">
        <v>9475</v>
      </c>
      <c r="F27" s="108">
        <v>0.85381244792791677</v>
      </c>
      <c r="G27" s="179">
        <v>1.3877205693548003E-3</v>
      </c>
      <c r="H27" s="108">
        <v>0.85109256559137592</v>
      </c>
      <c r="I27" s="108">
        <v>0.85653233026445763</v>
      </c>
      <c r="K27" s="31">
        <v>65874</v>
      </c>
      <c r="L27" s="31">
        <v>57119</v>
      </c>
      <c r="M27" s="31">
        <v>8755</v>
      </c>
      <c r="N27" s="41">
        <v>0.86709475665664759</v>
      </c>
      <c r="O27" s="42">
        <v>1.322657258998185E-3</v>
      </c>
      <c r="P27" s="41">
        <v>0.86450239606512069</v>
      </c>
      <c r="Q27" s="41">
        <v>0.86968711724817449</v>
      </c>
      <c r="S27" s="182">
        <v>1.3282308728730818E-2</v>
      </c>
      <c r="T27" s="182">
        <v>9.5248345475837451E-3</v>
      </c>
      <c r="U27" s="182">
        <v>1.7039782909877892E-2</v>
      </c>
      <c r="V27" s="107" t="s">
        <v>149</v>
      </c>
    </row>
    <row r="28" spans="1:22" x14ac:dyDescent="0.25">
      <c r="B28" s="31" t="s">
        <v>8</v>
      </c>
      <c r="C28" s="107">
        <v>25501</v>
      </c>
      <c r="D28" s="107">
        <v>21969</v>
      </c>
      <c r="E28" s="107">
        <v>3532</v>
      </c>
      <c r="F28" s="108">
        <v>0.86149562762244614</v>
      </c>
      <c r="G28" s="179">
        <v>2.1631153291339733E-3</v>
      </c>
      <c r="H28" s="108">
        <v>0.85725599948293707</v>
      </c>
      <c r="I28" s="108">
        <v>0.8657352557619552</v>
      </c>
      <c r="K28" s="31">
        <v>26699</v>
      </c>
      <c r="L28" s="31">
        <v>22963</v>
      </c>
      <c r="M28" s="31">
        <v>3736</v>
      </c>
      <c r="N28" s="41">
        <v>0.8600696655305442</v>
      </c>
      <c r="O28" s="42">
        <v>2.1231234818134708E-3</v>
      </c>
      <c r="P28" s="41">
        <v>0.8559084199714585</v>
      </c>
      <c r="Q28" s="41">
        <v>0.86423091108962991</v>
      </c>
      <c r="S28" s="182">
        <v>-1.4259620919019333E-3</v>
      </c>
      <c r="T28" s="182">
        <v>-7.3666445728342751E-3</v>
      </c>
      <c r="U28" s="182">
        <v>4.5147203890304084E-3</v>
      </c>
    </row>
    <row r="29" spans="1:22" x14ac:dyDescent="0.25">
      <c r="B29" s="31" t="s">
        <v>9</v>
      </c>
      <c r="C29" s="107">
        <v>51321</v>
      </c>
      <c r="D29" s="107">
        <v>43380</v>
      </c>
      <c r="E29" s="107">
        <v>7941</v>
      </c>
      <c r="F29" s="108">
        <v>0.84526801893961534</v>
      </c>
      <c r="G29" s="179">
        <v>1.5963926026940588E-3</v>
      </c>
      <c r="H29" s="108">
        <v>0.84213914693314884</v>
      </c>
      <c r="I29" s="108">
        <v>0.84839689094608184</v>
      </c>
      <c r="K29" s="31">
        <v>50630</v>
      </c>
      <c r="L29" s="31">
        <v>42708</v>
      </c>
      <c r="M29" s="31">
        <v>7922</v>
      </c>
      <c r="N29" s="41">
        <v>0.84353150306142599</v>
      </c>
      <c r="O29" s="42">
        <v>1.6145821431030158E-3</v>
      </c>
      <c r="P29" s="41">
        <v>0.84036698021086254</v>
      </c>
      <c r="Q29" s="41">
        <v>0.84669602591198945</v>
      </c>
      <c r="S29" s="182">
        <v>-1.7365158781893486E-3</v>
      </c>
      <c r="T29" s="182">
        <v>-6.1867712340755278E-3</v>
      </c>
      <c r="U29" s="182">
        <v>2.7137394776968306E-3</v>
      </c>
    </row>
    <row r="30" spans="1:22" x14ac:dyDescent="0.25">
      <c r="B30" s="31" t="s">
        <v>10</v>
      </c>
      <c r="C30" s="107">
        <v>265192</v>
      </c>
      <c r="D30" s="107">
        <v>218281</v>
      </c>
      <c r="E30" s="107">
        <v>46911</v>
      </c>
      <c r="F30" s="108">
        <v>0.82310552354520494</v>
      </c>
      <c r="G30" s="179">
        <v>7.4097692696431126E-4</v>
      </c>
      <c r="H30" s="108">
        <v>0.8216532354549797</v>
      </c>
      <c r="I30" s="108">
        <v>0.82455781163543018</v>
      </c>
      <c r="K30" s="31">
        <v>271723</v>
      </c>
      <c r="L30" s="31">
        <v>222339</v>
      </c>
      <c r="M30" s="31">
        <v>49384</v>
      </c>
      <c r="N30" s="41">
        <v>0.81825609168160218</v>
      </c>
      <c r="O30" s="42">
        <v>7.3979493693788004E-4</v>
      </c>
      <c r="P30" s="41">
        <v>0.8168061202492588</v>
      </c>
      <c r="Q30" s="41">
        <v>0.81970606311394556</v>
      </c>
      <c r="S30" s="182">
        <v>-4.84943186360276E-3</v>
      </c>
      <c r="T30" s="182">
        <v>-6.9016776170678813E-3</v>
      </c>
      <c r="U30" s="182">
        <v>-2.7971861101376391E-3</v>
      </c>
      <c r="V30" s="107" t="s">
        <v>149</v>
      </c>
    </row>
    <row r="31" spans="1:22" x14ac:dyDescent="0.25">
      <c r="B31" s="31" t="s">
        <v>21</v>
      </c>
      <c r="C31" s="107">
        <v>304393</v>
      </c>
      <c r="D31" s="107">
        <v>221107</v>
      </c>
      <c r="E31" s="107">
        <v>83286</v>
      </c>
      <c r="F31" s="108">
        <v>0.726386612044298</v>
      </c>
      <c r="G31" s="179">
        <v>8.080444597966381E-4</v>
      </c>
      <c r="H31" s="108">
        <v>0.7248028740051895</v>
      </c>
      <c r="I31" s="108">
        <v>0.72797035008340649</v>
      </c>
      <c r="K31" s="31">
        <v>341925</v>
      </c>
      <c r="L31" s="31">
        <v>245025</v>
      </c>
      <c r="M31" s="31">
        <v>96900</v>
      </c>
      <c r="N31" s="41">
        <v>0.71660451853476637</v>
      </c>
      <c r="O31" s="42">
        <v>7.7067417124219854E-4</v>
      </c>
      <c r="P31" s="41">
        <v>0.71509402491531637</v>
      </c>
      <c r="Q31" s="41">
        <v>0.71811501215421636</v>
      </c>
      <c r="S31" s="182">
        <v>-9.7820935095316308E-3</v>
      </c>
      <c r="T31" s="182">
        <v>-1.1970698815154064E-2</v>
      </c>
      <c r="U31" s="182">
        <v>-7.5934882039091975E-3</v>
      </c>
      <c r="V31" s="107" t="s">
        <v>149</v>
      </c>
    </row>
    <row r="32" spans="1:22" x14ac:dyDescent="0.25">
      <c r="B32" s="31" t="s">
        <v>162</v>
      </c>
      <c r="C32" s="107">
        <v>342100</v>
      </c>
      <c r="D32" s="107">
        <v>285926</v>
      </c>
      <c r="E32" s="107">
        <v>56174</v>
      </c>
      <c r="F32" s="108">
        <v>0.83579655071616488</v>
      </c>
      <c r="G32" s="179">
        <v>6.3338079093774825E-4</v>
      </c>
      <c r="H32" s="108">
        <v>0.8345551471774274</v>
      </c>
      <c r="I32" s="108">
        <v>0.83703795425490235</v>
      </c>
      <c r="K32" s="31">
        <v>348371</v>
      </c>
      <c r="L32" s="31">
        <v>292982</v>
      </c>
      <c r="M32" s="31">
        <v>55389</v>
      </c>
      <c r="N32" s="41">
        <v>0.84100570943046349</v>
      </c>
      <c r="O32" s="42">
        <v>6.1953983977862165E-4</v>
      </c>
      <c r="P32" s="41">
        <v>0.83979143365750963</v>
      </c>
      <c r="Q32" s="41">
        <v>0.84221998520341734</v>
      </c>
      <c r="S32" s="182">
        <v>5.2091587142986118E-3</v>
      </c>
      <c r="T32" s="182">
        <v>3.4725933614696033E-3</v>
      </c>
      <c r="U32" s="182">
        <v>6.9457240671276198E-3</v>
      </c>
      <c r="V32" s="107" t="s">
        <v>149</v>
      </c>
    </row>
    <row r="33" spans="1:22" x14ac:dyDescent="0.25">
      <c r="B33" s="31" t="s">
        <v>16</v>
      </c>
      <c r="C33" s="107">
        <v>60219</v>
      </c>
      <c r="D33" s="107">
        <v>51733</v>
      </c>
      <c r="E33" s="107">
        <v>8486</v>
      </c>
      <c r="F33" s="108">
        <v>0.85908102094023486</v>
      </c>
      <c r="G33" s="179">
        <v>1.4178655047488676E-3</v>
      </c>
      <c r="H33" s="108">
        <v>0.85630205561600536</v>
      </c>
      <c r="I33" s="108">
        <v>0.86185998626446436</v>
      </c>
      <c r="K33" s="31">
        <v>59993</v>
      </c>
      <c r="L33" s="31">
        <v>51355</v>
      </c>
      <c r="M33" s="31">
        <v>8638</v>
      </c>
      <c r="N33" s="41">
        <v>0.85601653526244725</v>
      </c>
      <c r="O33" s="42">
        <v>1.4333329906431205E-3</v>
      </c>
      <c r="P33" s="41">
        <v>0.85320725422293364</v>
      </c>
      <c r="Q33" s="41">
        <v>0.85882581630196086</v>
      </c>
      <c r="S33" s="182">
        <v>-3.0644856777876095E-3</v>
      </c>
      <c r="T33" s="182">
        <v>-7.0161033333704234E-3</v>
      </c>
      <c r="U33" s="182">
        <v>8.8713197779520438E-4</v>
      </c>
    </row>
    <row r="34" spans="1:22" x14ac:dyDescent="0.25">
      <c r="B34" s="31" t="s">
        <v>17</v>
      </c>
      <c r="C34" s="107">
        <v>50257</v>
      </c>
      <c r="D34" s="107">
        <v>42857</v>
      </c>
      <c r="E34" s="107">
        <v>7400</v>
      </c>
      <c r="F34" s="108">
        <v>0.85275682989434309</v>
      </c>
      <c r="G34" s="179">
        <v>1.5806361216408494E-3</v>
      </c>
      <c r="H34" s="108">
        <v>0.84965884002326397</v>
      </c>
      <c r="I34" s="108">
        <v>0.85585481976542221</v>
      </c>
      <c r="K34" s="31">
        <v>49076</v>
      </c>
      <c r="L34" s="31">
        <v>42554</v>
      </c>
      <c r="M34" s="31">
        <v>6522</v>
      </c>
      <c r="N34" s="41">
        <v>0.86710408346238488</v>
      </c>
      <c r="O34" s="42">
        <v>1.5323460570409219E-3</v>
      </c>
      <c r="P34" s="41">
        <v>0.86410074037873275</v>
      </c>
      <c r="Q34" s="41">
        <v>0.87010742654603701</v>
      </c>
      <c r="S34" s="182">
        <v>1.4347253568041785E-2</v>
      </c>
      <c r="T34" s="182">
        <v>1.0032361316289894E-2</v>
      </c>
      <c r="U34" s="182">
        <v>1.8662145819793675E-2</v>
      </c>
      <c r="V34" s="107" t="s">
        <v>149</v>
      </c>
    </row>
    <row r="35" spans="1:22" x14ac:dyDescent="0.25">
      <c r="B35" s="31" t="s">
        <v>18</v>
      </c>
      <c r="C35" s="107">
        <v>50328</v>
      </c>
      <c r="D35" s="107">
        <v>42277</v>
      </c>
      <c r="E35" s="107">
        <v>8051</v>
      </c>
      <c r="F35" s="108">
        <v>0.84002940708949292</v>
      </c>
      <c r="G35" s="179">
        <v>1.634039256971251E-3</v>
      </c>
      <c r="H35" s="108">
        <v>0.83682674899650467</v>
      </c>
      <c r="I35" s="108">
        <v>0.84323206518248117</v>
      </c>
      <c r="K35" s="31">
        <v>50988</v>
      </c>
      <c r="L35" s="31">
        <v>44425</v>
      </c>
      <c r="M35" s="31">
        <v>6563</v>
      </c>
      <c r="N35" s="41">
        <v>0.87128343924060558</v>
      </c>
      <c r="O35" s="42">
        <v>1.483074455469363E-3</v>
      </c>
      <c r="P35" s="41">
        <v>0.86837666672149427</v>
      </c>
      <c r="Q35" s="41">
        <v>0.8741902117597169</v>
      </c>
      <c r="S35" s="182">
        <v>3.1254032151112665E-2</v>
      </c>
      <c r="T35" s="182">
        <v>2.6928869399913187E-2</v>
      </c>
      <c r="U35" s="182">
        <v>3.5579194902312143E-2</v>
      </c>
      <c r="V35" s="107" t="s">
        <v>149</v>
      </c>
    </row>
    <row r="36" spans="1:22" x14ac:dyDescent="0.25">
      <c r="B36" s="31" t="s">
        <v>19</v>
      </c>
      <c r="C36" s="107">
        <v>53995</v>
      </c>
      <c r="D36" s="107">
        <v>46155</v>
      </c>
      <c r="E36" s="107">
        <v>7840</v>
      </c>
      <c r="F36" s="108">
        <v>0.85480137049726823</v>
      </c>
      <c r="G36" s="179">
        <v>1.5161322671370157E-3</v>
      </c>
      <c r="H36" s="108">
        <v>0.8518298058578806</v>
      </c>
      <c r="I36" s="108">
        <v>0.85777293513665587</v>
      </c>
      <c r="K36" s="31">
        <v>47125</v>
      </c>
      <c r="L36" s="31">
        <v>40509</v>
      </c>
      <c r="M36" s="31">
        <v>6616</v>
      </c>
      <c r="N36" s="41">
        <v>0.85960742705570292</v>
      </c>
      <c r="O36" s="42">
        <v>1.6002817948558305E-3</v>
      </c>
      <c r="P36" s="41">
        <v>0.85647093237267036</v>
      </c>
      <c r="Q36" s="41">
        <v>0.86274392173873549</v>
      </c>
      <c r="S36" s="182">
        <v>4.8060565584346904E-3</v>
      </c>
      <c r="T36" s="182">
        <v>4.8535275327759794E-4</v>
      </c>
      <c r="U36" s="182">
        <v>9.1267603635917828E-3</v>
      </c>
      <c r="V36" s="107" t="s">
        <v>149</v>
      </c>
    </row>
    <row r="37" spans="1:22" x14ac:dyDescent="0.25">
      <c r="B37" s="31" t="s">
        <v>20</v>
      </c>
      <c r="C37" s="107">
        <v>55557</v>
      </c>
      <c r="D37" s="107">
        <v>45574</v>
      </c>
      <c r="E37" s="107">
        <v>9983</v>
      </c>
      <c r="F37" s="108">
        <v>0.82031067192253004</v>
      </c>
      <c r="G37" s="179">
        <v>1.6288493915143983E-3</v>
      </c>
      <c r="H37" s="108">
        <v>0.81711818577892181</v>
      </c>
      <c r="I37" s="108">
        <v>0.82350315806613827</v>
      </c>
      <c r="K37" s="31">
        <v>50655</v>
      </c>
      <c r="L37" s="31">
        <v>40874</v>
      </c>
      <c r="M37" s="31">
        <v>9781</v>
      </c>
      <c r="N37" s="41">
        <v>0.80690948573684729</v>
      </c>
      <c r="O37" s="42">
        <v>1.7538066812310491E-3</v>
      </c>
      <c r="P37" s="41">
        <v>0.80347208780578872</v>
      </c>
      <c r="Q37" s="41">
        <v>0.81034688366790586</v>
      </c>
      <c r="S37" s="182">
        <v>-1.3401186185682756E-2</v>
      </c>
      <c r="T37" s="182">
        <v>-1.8092505949689017E-2</v>
      </c>
      <c r="U37" s="182">
        <v>-8.7098664216764959E-3</v>
      </c>
      <c r="V37" s="107" t="s">
        <v>149</v>
      </c>
    </row>
    <row r="38" spans="1:22" x14ac:dyDescent="0.25">
      <c r="G38" s="179"/>
      <c r="O38" s="42"/>
      <c r="S38" s="182"/>
      <c r="T38" s="182"/>
      <c r="U38" s="182"/>
    </row>
    <row r="39" spans="1:22" x14ac:dyDescent="0.25">
      <c r="A39" s="31" t="s">
        <v>29</v>
      </c>
      <c r="B39" s="31" t="s">
        <v>30</v>
      </c>
      <c r="C39" s="107">
        <v>575911</v>
      </c>
      <c r="D39" s="107">
        <v>445563</v>
      </c>
      <c r="E39" s="107">
        <v>130348</v>
      </c>
      <c r="F39" s="108">
        <v>0.77366641720682539</v>
      </c>
      <c r="G39" s="179">
        <v>5.5140879026032992E-4</v>
      </c>
      <c r="H39" s="108">
        <v>0.77258567583715632</v>
      </c>
      <c r="I39" s="108">
        <v>0.77474715857649445</v>
      </c>
      <c r="K39" s="31">
        <v>624598</v>
      </c>
      <c r="L39" s="31">
        <v>481078</v>
      </c>
      <c r="M39" s="31">
        <v>143520</v>
      </c>
      <c r="N39" s="41">
        <v>0.77022020563626525</v>
      </c>
      <c r="O39" s="42">
        <v>5.323081031679412E-4</v>
      </c>
      <c r="P39" s="41">
        <v>0.76917690092537727</v>
      </c>
      <c r="Q39" s="41">
        <v>0.77126351034715324</v>
      </c>
      <c r="S39" s="182">
        <v>-3.4462115705601315E-3</v>
      </c>
      <c r="T39" s="182">
        <v>-4.9483998267729106E-3</v>
      </c>
      <c r="U39" s="182">
        <v>-1.9440233143473524E-3</v>
      </c>
      <c r="V39" s="107" t="s">
        <v>149</v>
      </c>
    </row>
    <row r="40" spans="1:22" x14ac:dyDescent="0.25">
      <c r="B40" s="31" t="s">
        <v>33</v>
      </c>
      <c r="C40" s="107">
        <v>475983</v>
      </c>
      <c r="D40" s="107">
        <v>399686</v>
      </c>
      <c r="E40" s="107">
        <v>76297</v>
      </c>
      <c r="F40" s="108">
        <v>0.83970646010466765</v>
      </c>
      <c r="G40" s="179">
        <v>5.3177269789651479E-4</v>
      </c>
      <c r="H40" s="108">
        <v>0.83866420476882875</v>
      </c>
      <c r="I40" s="108">
        <v>0.84074871544050656</v>
      </c>
      <c r="K40" s="31">
        <v>472790</v>
      </c>
      <c r="L40" s="31">
        <v>395641</v>
      </c>
      <c r="M40" s="31">
        <v>77149</v>
      </c>
      <c r="N40" s="41">
        <v>0.83682184479367161</v>
      </c>
      <c r="O40" s="42">
        <v>5.3741944083338046E-4</v>
      </c>
      <c r="P40" s="41">
        <v>0.83576852204504648</v>
      </c>
      <c r="Q40" s="41">
        <v>0.83787516754229674</v>
      </c>
      <c r="S40" s="182">
        <v>-2.8846153109960415E-3</v>
      </c>
      <c r="T40" s="182">
        <v>-4.3664606795177302E-3</v>
      </c>
      <c r="U40" s="182">
        <v>-1.4027699424743528E-3</v>
      </c>
      <c r="V40" s="107" t="s">
        <v>149</v>
      </c>
    </row>
    <row r="41" spans="1:22" x14ac:dyDescent="0.25">
      <c r="B41" s="31" t="s">
        <v>37</v>
      </c>
      <c r="C41" s="107">
        <v>437057</v>
      </c>
      <c r="D41" s="107">
        <v>372230</v>
      </c>
      <c r="E41" s="107">
        <v>64827</v>
      </c>
      <c r="F41" s="108">
        <v>0.85167380913702329</v>
      </c>
      <c r="G41" s="179">
        <v>5.376213755197498E-4</v>
      </c>
      <c r="H41" s="108">
        <v>0.85062009060368571</v>
      </c>
      <c r="I41" s="108">
        <v>0.85272752767036086</v>
      </c>
      <c r="K41" s="31">
        <v>430520</v>
      </c>
      <c r="L41" s="31">
        <v>367119</v>
      </c>
      <c r="M41" s="31">
        <v>63401</v>
      </c>
      <c r="N41" s="41">
        <v>0.85273390318684383</v>
      </c>
      <c r="O41" s="42">
        <v>5.4008421875910244E-4</v>
      </c>
      <c r="P41" s="41">
        <v>0.85167535756945756</v>
      </c>
      <c r="Q41" s="41">
        <v>0.85379244880423011</v>
      </c>
      <c r="S41" s="182">
        <v>1.060094049820548E-3</v>
      </c>
      <c r="T41" s="182">
        <v>-4.335336006738447E-4</v>
      </c>
      <c r="U41" s="182">
        <v>2.5537217003149407E-3</v>
      </c>
    </row>
    <row r="42" spans="1:22" x14ac:dyDescent="0.25">
      <c r="E42" s="107">
        <v>0</v>
      </c>
      <c r="G42" s="179"/>
      <c r="M42" s="31">
        <v>0</v>
      </c>
      <c r="O42" s="42"/>
      <c r="S42" s="182"/>
      <c r="T42" s="182"/>
      <c r="U42" s="182"/>
    </row>
    <row r="43" spans="1:22" x14ac:dyDescent="0.25">
      <c r="B43" s="31" t="s">
        <v>31</v>
      </c>
      <c r="C43" s="107">
        <v>330876</v>
      </c>
      <c r="D43" s="107">
        <v>249307</v>
      </c>
      <c r="E43" s="107">
        <v>81569</v>
      </c>
      <c r="F43" s="108">
        <v>0.75347562228750342</v>
      </c>
      <c r="G43" s="179">
        <v>7.4925889089312928E-4</v>
      </c>
      <c r="H43" s="108">
        <v>0.75200710184625641</v>
      </c>
      <c r="I43" s="108">
        <v>0.75494414272875043</v>
      </c>
      <c r="K43" s="31">
        <v>342121</v>
      </c>
      <c r="L43" s="31">
        <v>258340</v>
      </c>
      <c r="M43" s="31">
        <v>83781</v>
      </c>
      <c r="N43" s="41">
        <v>0.75511295711166515</v>
      </c>
      <c r="O43" s="42">
        <v>7.35188996402738E-4</v>
      </c>
      <c r="P43" s="41">
        <v>0.75367201315688559</v>
      </c>
      <c r="Q43" s="41">
        <v>0.75655390106644471</v>
      </c>
      <c r="S43" s="182">
        <v>1.6373348241617292E-3</v>
      </c>
      <c r="T43" s="182">
        <v>-4.2009739379531442E-4</v>
      </c>
      <c r="U43" s="182">
        <v>3.6947670421187727E-3</v>
      </c>
    </row>
    <row r="44" spans="1:22" x14ac:dyDescent="0.25">
      <c r="B44" s="31" t="s">
        <v>32</v>
      </c>
      <c r="C44" s="107">
        <v>245035</v>
      </c>
      <c r="D44" s="107">
        <v>196256</v>
      </c>
      <c r="E44" s="107">
        <v>48779</v>
      </c>
      <c r="F44" s="108">
        <v>0.80093047931928096</v>
      </c>
      <c r="G44" s="179">
        <v>8.0665110837210212E-4</v>
      </c>
      <c r="H44" s="108">
        <v>0.79934947219878227</v>
      </c>
      <c r="I44" s="108">
        <v>0.80251148643977965</v>
      </c>
      <c r="K44" s="31">
        <v>282477</v>
      </c>
      <c r="L44" s="31">
        <v>222738</v>
      </c>
      <c r="M44" s="31">
        <v>59739</v>
      </c>
      <c r="N44" s="41">
        <v>0.78851729521341563</v>
      </c>
      <c r="O44" s="42">
        <v>7.6833655099835523E-4</v>
      </c>
      <c r="P44" s="41">
        <v>0.78701138324545317</v>
      </c>
      <c r="Q44" s="41">
        <v>0.79002320718137808</v>
      </c>
      <c r="S44" s="182">
        <v>-1.2413184105865338E-2</v>
      </c>
      <c r="T44" s="182">
        <v>-1.459665143505986E-2</v>
      </c>
      <c r="U44" s="182">
        <v>-1.0229716776670816E-2</v>
      </c>
      <c r="V44" s="107" t="s">
        <v>149</v>
      </c>
    </row>
    <row r="45" spans="1:22" x14ac:dyDescent="0.25">
      <c r="B45" s="31" t="s">
        <v>34</v>
      </c>
      <c r="C45" s="107">
        <v>274979</v>
      </c>
      <c r="D45" s="107">
        <v>230850</v>
      </c>
      <c r="E45" s="107">
        <v>44129</v>
      </c>
      <c r="F45" s="108">
        <v>0.83951865415177163</v>
      </c>
      <c r="G45" s="179">
        <v>6.9996720057881497E-4</v>
      </c>
      <c r="H45" s="108">
        <v>0.83814674364827779</v>
      </c>
      <c r="I45" s="108">
        <v>0.84089056465526546</v>
      </c>
      <c r="K45" s="31">
        <v>275652</v>
      </c>
      <c r="L45" s="31">
        <v>231418</v>
      </c>
      <c r="M45" s="31">
        <v>44234</v>
      </c>
      <c r="N45" s="41">
        <v>0.8395295517536604</v>
      </c>
      <c r="O45" s="42">
        <v>6.9909299904184882E-4</v>
      </c>
      <c r="P45" s="41">
        <v>0.83815935465369429</v>
      </c>
      <c r="Q45" s="41">
        <v>0.84089974885362651</v>
      </c>
      <c r="S45" s="182">
        <v>1.0897601888770758E-5</v>
      </c>
      <c r="T45" s="182">
        <v>-1.928101287341369E-3</v>
      </c>
      <c r="U45" s="182">
        <v>1.9498964911189105E-3</v>
      </c>
    </row>
    <row r="46" spans="1:22" x14ac:dyDescent="0.25">
      <c r="B46" s="31" t="s">
        <v>35</v>
      </c>
      <c r="C46" s="107">
        <v>129034</v>
      </c>
      <c r="D46" s="107">
        <v>107855</v>
      </c>
      <c r="E46" s="107">
        <v>21179</v>
      </c>
      <c r="F46" s="108">
        <v>0.83586496582296144</v>
      </c>
      <c r="G46" s="179">
        <v>1.0311376061779745E-3</v>
      </c>
      <c r="H46" s="108">
        <v>0.83384397325174775</v>
      </c>
      <c r="I46" s="108">
        <v>0.83788595839417512</v>
      </c>
      <c r="K46" s="31">
        <v>126944</v>
      </c>
      <c r="L46" s="31">
        <v>105152</v>
      </c>
      <c r="M46" s="31">
        <v>21792</v>
      </c>
      <c r="N46" s="41">
        <v>0.82833375346609528</v>
      </c>
      <c r="O46" s="42">
        <v>1.058373715349266E-3</v>
      </c>
      <c r="P46" s="41">
        <v>0.8262593791018269</v>
      </c>
      <c r="Q46" s="41">
        <v>0.83040812783036366</v>
      </c>
      <c r="S46" s="182">
        <v>-7.5312123568661571E-3</v>
      </c>
      <c r="T46" s="182">
        <v>-1.0427373303168466E-2</v>
      </c>
      <c r="U46" s="182">
        <v>-4.6350514105638471E-3</v>
      </c>
      <c r="V46" s="107" t="s">
        <v>149</v>
      </c>
    </row>
    <row r="47" spans="1:22" x14ac:dyDescent="0.25">
      <c r="B47" s="31" t="s">
        <v>36</v>
      </c>
      <c r="C47" s="107">
        <v>71970</v>
      </c>
      <c r="D47" s="107">
        <v>60981</v>
      </c>
      <c r="E47" s="107">
        <v>10989</v>
      </c>
      <c r="F47" s="108">
        <v>0.84731137974155901</v>
      </c>
      <c r="G47" s="179">
        <v>1.3407540070860216E-3</v>
      </c>
      <c r="H47" s="108">
        <v>0.84468355017554264</v>
      </c>
      <c r="I47" s="108">
        <v>0.84993920930757538</v>
      </c>
      <c r="K47" s="31">
        <v>70194</v>
      </c>
      <c r="L47" s="31">
        <v>59071</v>
      </c>
      <c r="M47" s="31">
        <v>11123</v>
      </c>
      <c r="N47" s="41">
        <v>0.84153916289141517</v>
      </c>
      <c r="O47" s="42">
        <v>1.3783139226356087E-3</v>
      </c>
      <c r="P47" s="41">
        <v>0.8388377172436593</v>
      </c>
      <c r="Q47" s="41">
        <v>0.84424060853917104</v>
      </c>
      <c r="S47" s="182">
        <v>-5.7722168501438409E-3</v>
      </c>
      <c r="T47" s="182">
        <v>-9.5410122555778833E-3</v>
      </c>
      <c r="U47" s="182">
        <v>-2.0034214447097985E-3</v>
      </c>
      <c r="V47" s="107" t="s">
        <v>149</v>
      </c>
    </row>
    <row r="48" spans="1:22" x14ac:dyDescent="0.25">
      <c r="B48" s="31" t="s">
        <v>38</v>
      </c>
      <c r="C48" s="107">
        <v>214055</v>
      </c>
      <c r="D48" s="107">
        <v>183006</v>
      </c>
      <c r="E48" s="107">
        <v>31049</v>
      </c>
      <c r="F48" s="108">
        <v>0.85494849454579436</v>
      </c>
      <c r="G48" s="179">
        <v>7.6114676847891048E-4</v>
      </c>
      <c r="H48" s="108">
        <v>0.85345667429262662</v>
      </c>
      <c r="I48" s="108">
        <v>0.8564403147989621</v>
      </c>
      <c r="K48" s="31">
        <v>212862</v>
      </c>
      <c r="L48" s="31">
        <v>182818</v>
      </c>
      <c r="M48" s="31">
        <v>30044</v>
      </c>
      <c r="N48" s="41">
        <v>0.85885691198992775</v>
      </c>
      <c r="O48" s="42">
        <v>7.5464230138508543E-4</v>
      </c>
      <c r="P48" s="41">
        <v>0.85737784025800257</v>
      </c>
      <c r="Q48" s="41">
        <v>0.86033598372185294</v>
      </c>
      <c r="S48" s="182">
        <v>3.9084174441333941E-3</v>
      </c>
      <c r="T48" s="182">
        <v>1.8076216313805964E-3</v>
      </c>
      <c r="U48" s="182">
        <v>6.0092132568861922E-3</v>
      </c>
      <c r="V48" s="107" t="s">
        <v>149</v>
      </c>
    </row>
    <row r="49" spans="1:22" x14ac:dyDescent="0.25">
      <c r="B49" s="31" t="s">
        <v>39</v>
      </c>
      <c r="C49" s="107">
        <v>107172</v>
      </c>
      <c r="D49" s="107">
        <v>90888</v>
      </c>
      <c r="E49" s="107">
        <v>16284</v>
      </c>
      <c r="F49" s="108">
        <v>0.84805732840667336</v>
      </c>
      <c r="G49" s="179">
        <v>1.0965080317107809E-3</v>
      </c>
      <c r="H49" s="108">
        <v>0.84590821215576129</v>
      </c>
      <c r="I49" s="108">
        <v>0.85020644465758544</v>
      </c>
      <c r="K49" s="31">
        <v>106012</v>
      </c>
      <c r="L49" s="31">
        <v>89423</v>
      </c>
      <c r="M49" s="31">
        <v>16589</v>
      </c>
      <c r="N49" s="41">
        <v>0.84351771497566308</v>
      </c>
      <c r="O49" s="42">
        <v>1.1158406522707612E-3</v>
      </c>
      <c r="P49" s="41">
        <v>0.84133070748472671</v>
      </c>
      <c r="Q49" s="41">
        <v>0.84570472246659945</v>
      </c>
      <c r="S49" s="182">
        <v>-4.5396134310102809E-3</v>
      </c>
      <c r="T49" s="182">
        <v>-7.6058893402927994E-3</v>
      </c>
      <c r="U49" s="182">
        <v>-1.4733375217277625E-3</v>
      </c>
      <c r="V49" s="107" t="s">
        <v>149</v>
      </c>
    </row>
    <row r="50" spans="1:22" x14ac:dyDescent="0.25">
      <c r="B50" s="31" t="s">
        <v>40</v>
      </c>
      <c r="C50" s="107">
        <v>82332</v>
      </c>
      <c r="D50" s="107">
        <v>69931</v>
      </c>
      <c r="E50" s="107">
        <v>12401</v>
      </c>
      <c r="F50" s="108">
        <v>0.8493781275810135</v>
      </c>
      <c r="G50" s="179">
        <v>1.2465514981404562E-3</v>
      </c>
      <c r="H50" s="108">
        <v>0.84693493153978372</v>
      </c>
      <c r="I50" s="108">
        <v>0.85182132362224328</v>
      </c>
      <c r="K50" s="31">
        <v>78911</v>
      </c>
      <c r="L50" s="31">
        <v>67203</v>
      </c>
      <c r="M50" s="31">
        <v>11708</v>
      </c>
      <c r="N50" s="41">
        <v>0.851630317699687</v>
      </c>
      <c r="O50" s="42">
        <v>1.2654044772380667E-3</v>
      </c>
      <c r="P50" s="41">
        <v>0.84915017049842467</v>
      </c>
      <c r="Q50" s="41">
        <v>0.85411046490094933</v>
      </c>
      <c r="S50" s="182">
        <v>2.2521901186735027E-3</v>
      </c>
      <c r="T50" s="182">
        <v>-1.2293012968210451E-3</v>
      </c>
      <c r="U50" s="182">
        <v>5.733681534168051E-3</v>
      </c>
    </row>
    <row r="51" spans="1:22" x14ac:dyDescent="0.25">
      <c r="B51" s="31" t="s">
        <v>41</v>
      </c>
      <c r="C51" s="107">
        <v>33498</v>
      </c>
      <c r="D51" s="107">
        <v>28405</v>
      </c>
      <c r="E51" s="107">
        <v>5093</v>
      </c>
      <c r="F51" s="108">
        <v>0.84796107230282403</v>
      </c>
      <c r="G51" s="179">
        <v>1.9618053634985967E-3</v>
      </c>
      <c r="H51" s="108">
        <v>0.84411600444568924</v>
      </c>
      <c r="I51" s="108">
        <v>0.85180614015995881</v>
      </c>
      <c r="K51" s="31">
        <v>32735</v>
      </c>
      <c r="L51" s="31">
        <v>27675</v>
      </c>
      <c r="M51" s="31">
        <v>5060</v>
      </c>
      <c r="N51" s="41">
        <v>0.84542538567282721</v>
      </c>
      <c r="O51" s="42">
        <v>1.9980233315258053E-3</v>
      </c>
      <c r="P51" s="41">
        <v>0.84150933190276589</v>
      </c>
      <c r="Q51" s="41">
        <v>0.84934143944288854</v>
      </c>
      <c r="S51" s="182">
        <v>-2.5356866299968139E-3</v>
      </c>
      <c r="T51" s="182">
        <v>-8.0239587544007895E-3</v>
      </c>
      <c r="U51" s="182">
        <v>2.9525854944071625E-3</v>
      </c>
    </row>
    <row r="52" spans="1:22" x14ac:dyDescent="0.25">
      <c r="E52" s="107">
        <v>0</v>
      </c>
      <c r="G52" s="179"/>
      <c r="M52" s="31">
        <v>0</v>
      </c>
      <c r="O52" s="42"/>
      <c r="S52" s="182"/>
      <c r="T52" s="182"/>
      <c r="U52" s="182"/>
    </row>
    <row r="53" spans="1:22" x14ac:dyDescent="0.25">
      <c r="A53" s="31" t="s">
        <v>172</v>
      </c>
      <c r="B53" s="31" t="s">
        <v>173</v>
      </c>
      <c r="C53" s="107">
        <v>304393</v>
      </c>
      <c r="D53" s="107">
        <v>221107</v>
      </c>
      <c r="E53" s="107">
        <v>83286</v>
      </c>
      <c r="F53" s="108">
        <v>0.726386612044298</v>
      </c>
      <c r="G53" s="179">
        <v>8.080444597966381E-4</v>
      </c>
      <c r="H53" s="108">
        <v>0.7248028740051895</v>
      </c>
      <c r="I53" s="108">
        <v>0.72797035008340649</v>
      </c>
      <c r="K53" s="31">
        <v>341925</v>
      </c>
      <c r="L53" s="31">
        <v>245025</v>
      </c>
      <c r="M53" s="31">
        <v>96900</v>
      </c>
      <c r="N53" s="41">
        <v>0.71660451853476637</v>
      </c>
      <c r="O53" s="42">
        <v>7.7067417124219854E-4</v>
      </c>
      <c r="P53" s="41">
        <v>0.71509402491531637</v>
      </c>
      <c r="Q53" s="41">
        <v>0.71811501215421636</v>
      </c>
      <c r="S53" s="182">
        <v>-9.7820935095316308E-3</v>
      </c>
      <c r="T53" s="182">
        <v>-1.1970698815154064E-2</v>
      </c>
      <c r="U53" s="182">
        <v>-7.5934882039091975E-3</v>
      </c>
      <c r="V53" s="107" t="s">
        <v>149</v>
      </c>
    </row>
    <row r="54" spans="1:22" x14ac:dyDescent="0.25">
      <c r="B54" s="31" t="s">
        <v>174</v>
      </c>
      <c r="C54" s="107">
        <v>55557</v>
      </c>
      <c r="D54" s="107">
        <v>45574</v>
      </c>
      <c r="E54" s="107">
        <v>9983</v>
      </c>
      <c r="F54" s="108">
        <v>0.82031067192253004</v>
      </c>
      <c r="G54" s="179">
        <v>1.6288493915143983E-3</v>
      </c>
      <c r="H54" s="108">
        <v>0.81711818577892181</v>
      </c>
      <c r="I54" s="108">
        <v>0.82350315806613827</v>
      </c>
      <c r="K54" s="31">
        <v>50655</v>
      </c>
      <c r="L54" s="31">
        <v>40874</v>
      </c>
      <c r="M54" s="31">
        <v>9781</v>
      </c>
      <c r="N54" s="41">
        <v>0.80690948573684729</v>
      </c>
      <c r="O54" s="42">
        <v>1.7538066812310491E-3</v>
      </c>
      <c r="P54" s="41">
        <v>0.80347208780578872</v>
      </c>
      <c r="Q54" s="41">
        <v>0.81034688366790586</v>
      </c>
      <c r="S54" s="182">
        <v>-1.3401186185682756E-2</v>
      </c>
      <c r="T54" s="182">
        <v>-1.8092505949689017E-2</v>
      </c>
      <c r="U54" s="182">
        <v>-8.7098664216764959E-3</v>
      </c>
      <c r="V54" s="107" t="s">
        <v>149</v>
      </c>
    </row>
    <row r="55" spans="1:22" x14ac:dyDescent="0.25">
      <c r="B55" s="31" t="s">
        <v>175</v>
      </c>
      <c r="C55" s="107">
        <v>393421</v>
      </c>
      <c r="D55" s="107">
        <v>329306</v>
      </c>
      <c r="E55" s="107">
        <v>64115</v>
      </c>
      <c r="F55" s="108">
        <v>0.8370320852216836</v>
      </c>
      <c r="G55" s="179">
        <v>5.8883462297978136E-4</v>
      </c>
      <c r="H55" s="108">
        <v>0.83587799056779299</v>
      </c>
      <c r="I55" s="108">
        <v>0.8381861798755742</v>
      </c>
      <c r="K55" s="31">
        <v>399001</v>
      </c>
      <c r="L55" s="31">
        <v>335690</v>
      </c>
      <c r="M55" s="31">
        <v>63311</v>
      </c>
      <c r="N55" s="41">
        <v>0.84132621221500703</v>
      </c>
      <c r="O55" s="42">
        <v>5.7842600850416194E-4</v>
      </c>
      <c r="P55" s="41">
        <v>0.84019251807061757</v>
      </c>
      <c r="Q55" s="41">
        <v>0.84245990635939649</v>
      </c>
      <c r="S55" s="182">
        <v>4.2941269933234327E-3</v>
      </c>
      <c r="T55" s="182">
        <v>2.6763219775608289E-3</v>
      </c>
      <c r="U55" s="182">
        <v>5.9119320090860366E-3</v>
      </c>
      <c r="V55" s="107" t="s">
        <v>149</v>
      </c>
    </row>
    <row r="56" spans="1:22" x14ac:dyDescent="0.25">
      <c r="B56" s="31" t="s">
        <v>176</v>
      </c>
      <c r="C56" s="107">
        <v>297927</v>
      </c>
      <c r="D56" s="107">
        <v>247022</v>
      </c>
      <c r="E56" s="107">
        <v>50905</v>
      </c>
      <c r="F56" s="108">
        <v>0.82913599640180313</v>
      </c>
      <c r="G56" s="179">
        <v>6.8957775390913209E-4</v>
      </c>
      <c r="H56" s="108">
        <v>0.82778444883960123</v>
      </c>
      <c r="I56" s="108">
        <v>0.83048754396400504</v>
      </c>
      <c r="K56" s="31">
        <v>304833</v>
      </c>
      <c r="L56" s="31">
        <v>251054</v>
      </c>
      <c r="M56" s="31">
        <v>53779</v>
      </c>
      <c r="N56" s="41">
        <v>0.82357881200526195</v>
      </c>
      <c r="O56" s="42">
        <v>6.9039392872924919E-4</v>
      </c>
      <c r="P56" s="41">
        <v>0.82222566476980752</v>
      </c>
      <c r="Q56" s="41">
        <v>0.82493195924071638</v>
      </c>
      <c r="S56" s="182">
        <v>-5.5571843965411816E-3</v>
      </c>
      <c r="T56" s="182">
        <v>-7.4697279069422112E-3</v>
      </c>
      <c r="U56" s="182">
        <v>-3.6446408861401519E-3</v>
      </c>
      <c r="V56" s="107" t="s">
        <v>149</v>
      </c>
    </row>
    <row r="57" spans="1:22" x14ac:dyDescent="0.25">
      <c r="B57" s="31" t="s">
        <v>196</v>
      </c>
      <c r="C57" s="107">
        <v>204140</v>
      </c>
      <c r="D57" s="107">
        <v>172726</v>
      </c>
      <c r="E57" s="107">
        <v>31414</v>
      </c>
      <c r="F57" s="108">
        <v>0.84611541099245613</v>
      </c>
      <c r="G57" s="179">
        <v>7.9863494993285438E-4</v>
      </c>
      <c r="H57" s="108">
        <v>0.84455011525379275</v>
      </c>
      <c r="I57" s="108">
        <v>0.8476807067311195</v>
      </c>
      <c r="K57" s="31">
        <v>204243</v>
      </c>
      <c r="L57" s="31">
        <v>175672</v>
      </c>
      <c r="M57" s="31">
        <v>28571</v>
      </c>
      <c r="N57" s="41">
        <v>0.86011270888108771</v>
      </c>
      <c r="O57" s="42">
        <v>7.6752622249476885E-4</v>
      </c>
      <c r="P57" s="41">
        <v>0.8586083851278079</v>
      </c>
      <c r="Q57" s="41">
        <v>0.86161703263436751</v>
      </c>
      <c r="S57" s="182">
        <v>1.3997297888631577E-2</v>
      </c>
      <c r="T57" s="182">
        <v>1.1826281094807378E-2</v>
      </c>
      <c r="U57" s="182">
        <v>1.6168314682455776E-2</v>
      </c>
      <c r="V57" s="107" t="s">
        <v>149</v>
      </c>
    </row>
    <row r="58" spans="1:22" x14ac:dyDescent="0.25">
      <c r="B58" s="31" t="s">
        <v>177</v>
      </c>
      <c r="C58" s="107">
        <v>240564</v>
      </c>
      <c r="D58" s="107">
        <v>203905</v>
      </c>
      <c r="E58" s="107">
        <v>36659</v>
      </c>
      <c r="F58" s="108">
        <v>0.84761227781380422</v>
      </c>
      <c r="G58" s="179">
        <v>7.3275415543345372E-4</v>
      </c>
      <c r="H58" s="108">
        <v>0.84617610605963256</v>
      </c>
      <c r="I58" s="108">
        <v>0.84904844956797587</v>
      </c>
      <c r="K58" s="31">
        <v>230801</v>
      </c>
      <c r="L58" s="31">
        <v>196623</v>
      </c>
      <c r="M58" s="31">
        <v>34178</v>
      </c>
      <c r="N58" s="41">
        <v>0.85191571960260137</v>
      </c>
      <c r="O58" s="42">
        <v>7.3932254957964399E-4</v>
      </c>
      <c r="P58" s="41">
        <v>0.8504666740324669</v>
      </c>
      <c r="Q58" s="41">
        <v>0.85336476517273585</v>
      </c>
      <c r="S58" s="182">
        <v>4.3034417887971577E-3</v>
      </c>
      <c r="T58" s="182">
        <v>2.263227255145453E-3</v>
      </c>
      <c r="U58" s="182">
        <v>6.3436563224488624E-3</v>
      </c>
      <c r="V58" s="107" t="s">
        <v>149</v>
      </c>
    </row>
    <row r="59" spans="1:22" x14ac:dyDescent="0.25">
      <c r="G59" s="179"/>
      <c r="O59" s="42"/>
      <c r="S59" s="182"/>
      <c r="T59" s="182"/>
      <c r="U59" s="182"/>
    </row>
    <row r="60" spans="1:22" x14ac:dyDescent="0.25">
      <c r="A60" s="31" t="s">
        <v>136</v>
      </c>
      <c r="B60" s="31" t="s">
        <v>137</v>
      </c>
      <c r="C60" s="107">
        <v>514989</v>
      </c>
      <c r="D60" s="107">
        <v>423344</v>
      </c>
      <c r="E60" s="107">
        <v>91645</v>
      </c>
      <c r="F60" s="108">
        <v>0.82204474270324224</v>
      </c>
      <c r="G60" s="179">
        <v>5.3297171703055269E-4</v>
      </c>
      <c r="H60" s="108">
        <v>0.82100013733308386</v>
      </c>
      <c r="I60" s="108">
        <v>0.82308934807340062</v>
      </c>
      <c r="K60" s="31">
        <v>513613</v>
      </c>
      <c r="L60" s="31">
        <v>422030</v>
      </c>
      <c r="M60" s="31">
        <v>91583</v>
      </c>
      <c r="N60" s="41">
        <v>0.82168870336225919</v>
      </c>
      <c r="O60" s="42">
        <v>5.3410308123244402E-4</v>
      </c>
      <c r="P60" s="41">
        <v>0.82064188055901177</v>
      </c>
      <c r="Q60" s="41">
        <v>0.8227355261655066</v>
      </c>
      <c r="S60" s="182">
        <v>-3.5603934098304979E-4</v>
      </c>
      <c r="T60" s="182">
        <v>-1.8349303909472334E-3</v>
      </c>
      <c r="U60" s="182">
        <v>1.1228517089811338E-3</v>
      </c>
    </row>
    <row r="61" spans="1:22" x14ac:dyDescent="0.25">
      <c r="B61" s="31" t="s">
        <v>138</v>
      </c>
      <c r="C61" s="107">
        <v>358059</v>
      </c>
      <c r="D61" s="107">
        <v>291404</v>
      </c>
      <c r="E61" s="107">
        <v>66655</v>
      </c>
      <c r="F61" s="108">
        <v>0.81384352858048536</v>
      </c>
      <c r="G61" s="179">
        <v>6.5047742551652436E-4</v>
      </c>
      <c r="H61" s="108">
        <v>0.81256861625371668</v>
      </c>
      <c r="I61" s="108">
        <v>0.81511844090725405</v>
      </c>
      <c r="K61" s="31">
        <v>365219</v>
      </c>
      <c r="L61" s="31">
        <v>295298</v>
      </c>
      <c r="M61" s="31">
        <v>69921</v>
      </c>
      <c r="N61" s="41">
        <v>0.80855048614666813</v>
      </c>
      <c r="O61" s="42">
        <v>6.5103453022391663E-4</v>
      </c>
      <c r="P61" s="41">
        <v>0.80727448191473727</v>
      </c>
      <c r="Q61" s="41">
        <v>0.809826490378599</v>
      </c>
      <c r="S61" s="182">
        <v>-5.2930424338172299E-3</v>
      </c>
      <c r="T61" s="182">
        <v>-7.0968461412762454E-3</v>
      </c>
      <c r="U61" s="182">
        <v>-3.4892387263582144E-3</v>
      </c>
      <c r="V61" s="107" t="s">
        <v>149</v>
      </c>
    </row>
    <row r="62" spans="1:22" x14ac:dyDescent="0.25">
      <c r="B62" s="31" t="s">
        <v>139</v>
      </c>
      <c r="C62" s="107">
        <v>410841</v>
      </c>
      <c r="D62" s="107">
        <v>335932</v>
      </c>
      <c r="E62" s="107">
        <v>74909</v>
      </c>
      <c r="F62" s="108">
        <v>0.81766912260460856</v>
      </c>
      <c r="G62" s="179">
        <v>6.0239591906271627E-4</v>
      </c>
      <c r="H62" s="108">
        <v>0.81648844829881173</v>
      </c>
      <c r="I62" s="108">
        <v>0.81884979691040538</v>
      </c>
      <c r="K62" s="31">
        <v>424480</v>
      </c>
      <c r="L62" s="31">
        <v>346798</v>
      </c>
      <c r="M62" s="31">
        <v>77682</v>
      </c>
      <c r="N62" s="41">
        <v>0.81699491142103275</v>
      </c>
      <c r="O62" s="42">
        <v>5.9348895680678873E-4</v>
      </c>
      <c r="P62" s="41">
        <v>0.81583169444046921</v>
      </c>
      <c r="Q62" s="41">
        <v>0.8181581284015963</v>
      </c>
      <c r="S62" s="182">
        <v>-6.7421118357580134E-4</v>
      </c>
      <c r="T62" s="182">
        <v>-2.3316690319000188E-3</v>
      </c>
      <c r="U62" s="182">
        <v>9.8324666474841594E-4</v>
      </c>
    </row>
    <row r="63" spans="1:22" x14ac:dyDescent="0.25">
      <c r="B63" s="31" t="s">
        <v>140</v>
      </c>
      <c r="C63" s="107">
        <v>212113</v>
      </c>
      <c r="D63" s="107">
        <v>168960</v>
      </c>
      <c r="E63" s="107">
        <v>43153</v>
      </c>
      <c r="F63" s="108">
        <v>0.79655655240367162</v>
      </c>
      <c r="G63" s="179">
        <v>8.7407060962883744E-4</v>
      </c>
      <c r="H63" s="108">
        <v>0.79484340548885413</v>
      </c>
      <c r="I63" s="108">
        <v>0.79826969931848912</v>
      </c>
      <c r="K63" s="31">
        <v>228146</v>
      </c>
      <c r="L63" s="31">
        <v>180812</v>
      </c>
      <c r="M63" s="31">
        <v>47334</v>
      </c>
      <c r="N63" s="41">
        <v>0.79252759198057388</v>
      </c>
      <c r="O63" s="42">
        <v>8.4894770763302462E-4</v>
      </c>
      <c r="P63" s="41">
        <v>0.79086368504885529</v>
      </c>
      <c r="Q63" s="41">
        <v>0.79419149891229246</v>
      </c>
      <c r="S63" s="182">
        <v>-4.0289604230977494E-3</v>
      </c>
      <c r="T63" s="182">
        <v>-6.4171958050751356E-3</v>
      </c>
      <c r="U63" s="182">
        <v>-1.6407250411203628E-3</v>
      </c>
      <c r="V63" s="107" t="s">
        <v>149</v>
      </c>
    </row>
    <row r="64" spans="1:22" x14ac:dyDescent="0.25">
      <c r="G64" s="179"/>
      <c r="O64" s="42"/>
      <c r="S64" s="182"/>
      <c r="T64" s="182"/>
      <c r="U64" s="182"/>
    </row>
    <row r="65" spans="1:22" x14ac:dyDescent="0.25">
      <c r="A65" s="31" t="s">
        <v>42</v>
      </c>
      <c r="B65" s="31" t="s">
        <v>43</v>
      </c>
      <c r="C65" s="107">
        <v>255415</v>
      </c>
      <c r="D65" s="107">
        <v>203349</v>
      </c>
      <c r="E65" s="107">
        <v>52066</v>
      </c>
      <c r="F65" s="108">
        <v>0.7961513615096999</v>
      </c>
      <c r="G65" s="179">
        <v>7.9712885296024868E-4</v>
      </c>
      <c r="H65" s="108">
        <v>0.79458901766686008</v>
      </c>
      <c r="I65" s="108">
        <v>0.79771370535253971</v>
      </c>
      <c r="K65" s="31">
        <v>252903</v>
      </c>
      <c r="L65" s="31">
        <v>201431</v>
      </c>
      <c r="M65" s="31">
        <v>51472</v>
      </c>
      <c r="N65" s="41">
        <v>0.79647532848562497</v>
      </c>
      <c r="O65" s="42">
        <v>8.0060390585777648E-4</v>
      </c>
      <c r="P65" s="41">
        <v>0.79490617366426164</v>
      </c>
      <c r="Q65" s="41">
        <v>0.79804448330698829</v>
      </c>
      <c r="S65" s="182">
        <v>3.2396697592507184E-4</v>
      </c>
      <c r="T65" s="182">
        <v>-1.8903828914748474E-3</v>
      </c>
      <c r="U65" s="182">
        <v>2.5383168433249911E-3</v>
      </c>
    </row>
    <row r="66" spans="1:22" x14ac:dyDescent="0.25">
      <c r="B66" s="31" t="s">
        <v>44</v>
      </c>
      <c r="C66" s="107">
        <v>241115</v>
      </c>
      <c r="D66" s="107">
        <v>191498</v>
      </c>
      <c r="E66" s="107">
        <v>49617</v>
      </c>
      <c r="F66" s="108">
        <v>0.79421852642929724</v>
      </c>
      <c r="G66" s="179">
        <v>8.2330552258398973E-4</v>
      </c>
      <c r="H66" s="108">
        <v>0.79260487725675965</v>
      </c>
      <c r="I66" s="108">
        <v>0.79583217560183483</v>
      </c>
      <c r="K66" s="31">
        <v>234095</v>
      </c>
      <c r="L66" s="31">
        <v>186377</v>
      </c>
      <c r="M66" s="31">
        <v>47718</v>
      </c>
      <c r="N66" s="41">
        <v>0.7961596787628954</v>
      </c>
      <c r="O66" s="42">
        <v>8.3262427442521271E-4</v>
      </c>
      <c r="P66" s="41">
        <v>0.79452776517236823</v>
      </c>
      <c r="Q66" s="41">
        <v>0.79779159235342256</v>
      </c>
      <c r="S66" s="182">
        <v>1.9411523335981506E-3</v>
      </c>
      <c r="T66" s="182">
        <v>-3.5388561581408805E-4</v>
      </c>
      <c r="U66" s="182">
        <v>4.2361902830103893E-3</v>
      </c>
    </row>
    <row r="67" spans="1:22" x14ac:dyDescent="0.25">
      <c r="B67" s="31" t="s">
        <v>45</v>
      </c>
      <c r="C67" s="107">
        <v>218488</v>
      </c>
      <c r="D67" s="107">
        <v>174789</v>
      </c>
      <c r="E67" s="107">
        <v>43699</v>
      </c>
      <c r="F67" s="108">
        <v>0.79999359232543665</v>
      </c>
      <c r="G67" s="179">
        <v>8.5575887994680626E-4</v>
      </c>
      <c r="H67" s="108">
        <v>0.79831633574129057</v>
      </c>
      <c r="I67" s="108">
        <v>0.80167084890958273</v>
      </c>
      <c r="K67" s="31">
        <v>242434</v>
      </c>
      <c r="L67" s="31">
        <v>193850</v>
      </c>
      <c r="M67" s="31">
        <v>48584</v>
      </c>
      <c r="N67" s="41">
        <v>0.79959906613758791</v>
      </c>
      <c r="O67" s="42">
        <v>8.1299756726640343E-4</v>
      </c>
      <c r="P67" s="41">
        <v>0.79800562018622712</v>
      </c>
      <c r="Q67" s="41">
        <v>0.80119251208894871</v>
      </c>
      <c r="S67" s="182">
        <v>-3.9452618784874272E-4</v>
      </c>
      <c r="T67" s="182">
        <v>-2.7080638150433745E-3</v>
      </c>
      <c r="U67" s="182">
        <v>1.9190114393458891E-3</v>
      </c>
    </row>
    <row r="68" spans="1:22" x14ac:dyDescent="0.25">
      <c r="B68" s="31" t="s">
        <v>46</v>
      </c>
      <c r="C68" s="107">
        <v>203883</v>
      </c>
      <c r="D68" s="107">
        <v>166641</v>
      </c>
      <c r="E68" s="107">
        <v>37242</v>
      </c>
      <c r="F68" s="108">
        <v>0.81733641353129005</v>
      </c>
      <c r="G68" s="179">
        <v>8.5572832283300083E-4</v>
      </c>
      <c r="H68" s="108">
        <v>0.81565921683798648</v>
      </c>
      <c r="I68" s="108">
        <v>0.81901361022459362</v>
      </c>
      <c r="K68" s="31">
        <v>208768</v>
      </c>
      <c r="L68" s="31">
        <v>169263</v>
      </c>
      <c r="M68" s="31">
        <v>39505</v>
      </c>
      <c r="N68" s="41">
        <v>0.81077080778663402</v>
      </c>
      <c r="O68" s="42">
        <v>8.5725722495733189E-4</v>
      </c>
      <c r="P68" s="41">
        <v>0.8090906145002309</v>
      </c>
      <c r="Q68" s="41">
        <v>0.81245100107303714</v>
      </c>
      <c r="S68" s="182">
        <v>-6.5656057446560334E-3</v>
      </c>
      <c r="T68" s="182">
        <v>-8.9396835362335683E-3</v>
      </c>
      <c r="U68" s="182">
        <v>-4.1915279530784985E-3</v>
      </c>
      <c r="V68" s="107" t="s">
        <v>149</v>
      </c>
    </row>
    <row r="69" spans="1:22" x14ac:dyDescent="0.25">
      <c r="B69" s="31" t="s">
        <v>47</v>
      </c>
      <c r="C69" s="107">
        <v>203379</v>
      </c>
      <c r="D69" s="107">
        <v>168817</v>
      </c>
      <c r="E69" s="107">
        <v>34562</v>
      </c>
      <c r="F69" s="108">
        <v>0.83006111742116939</v>
      </c>
      <c r="G69" s="179">
        <v>8.3281465850341236E-4</v>
      </c>
      <c r="H69" s="108">
        <v>0.82842883068470563</v>
      </c>
      <c r="I69" s="108">
        <v>0.83169340415763315</v>
      </c>
      <c r="K69" s="31">
        <v>203443</v>
      </c>
      <c r="L69" s="31">
        <v>167181</v>
      </c>
      <c r="M69" s="31">
        <v>36262</v>
      </c>
      <c r="N69" s="41">
        <v>0.82175842865077686</v>
      </c>
      <c r="O69" s="42">
        <v>8.4850656925167982E-4</v>
      </c>
      <c r="P69" s="41">
        <v>0.82009538633439794</v>
      </c>
      <c r="Q69" s="41">
        <v>0.82342147096715579</v>
      </c>
      <c r="S69" s="182">
        <v>-8.3026887703925301E-3</v>
      </c>
      <c r="T69" s="182">
        <v>-1.063298259289951E-2</v>
      </c>
      <c r="U69" s="182">
        <v>-5.9723949478855502E-3</v>
      </c>
      <c r="V69" s="107" t="s">
        <v>149</v>
      </c>
    </row>
    <row r="70" spans="1:22" x14ac:dyDescent="0.25">
      <c r="B70" s="31" t="s">
        <v>48</v>
      </c>
      <c r="C70" s="107">
        <v>208880</v>
      </c>
      <c r="D70" s="107">
        <v>177787</v>
      </c>
      <c r="E70" s="107">
        <v>31093</v>
      </c>
      <c r="F70" s="108">
        <v>0.85114419762543092</v>
      </c>
      <c r="G70" s="179">
        <v>7.7881808191668028E-4</v>
      </c>
      <c r="H70" s="108">
        <v>0.8496177422343657</v>
      </c>
      <c r="I70" s="108">
        <v>0.85267065301649614</v>
      </c>
      <c r="K70" s="31">
        <v>197702</v>
      </c>
      <c r="L70" s="31">
        <v>166772</v>
      </c>
      <c r="M70" s="31">
        <v>30930</v>
      </c>
      <c r="N70" s="41">
        <v>0.84355241727448382</v>
      </c>
      <c r="O70" s="42">
        <v>8.1702422631267299E-4</v>
      </c>
      <c r="P70" s="41">
        <v>0.84195107921641432</v>
      </c>
      <c r="Q70" s="41">
        <v>0.84515375533255332</v>
      </c>
      <c r="S70" s="182">
        <v>-7.5917803509470971E-3</v>
      </c>
      <c r="T70" s="182">
        <v>-9.8041387106479402E-3</v>
      </c>
      <c r="U70" s="182">
        <v>-5.379421991246254E-3</v>
      </c>
      <c r="V70" s="107" t="s">
        <v>149</v>
      </c>
    </row>
    <row r="71" spans="1:22" x14ac:dyDescent="0.25">
      <c r="B71" s="31" t="s">
        <v>49</v>
      </c>
      <c r="C71" s="107">
        <v>164842</v>
      </c>
      <c r="D71" s="107">
        <v>136759</v>
      </c>
      <c r="E71" s="107">
        <v>28083</v>
      </c>
      <c r="F71" s="108">
        <v>0.82963686439135653</v>
      </c>
      <c r="G71" s="179">
        <v>9.2597208765694101E-4</v>
      </c>
      <c r="H71" s="108">
        <v>0.82782199244885957</v>
      </c>
      <c r="I71" s="108">
        <v>0.8314517363338535</v>
      </c>
      <c r="K71" s="31">
        <v>192113</v>
      </c>
      <c r="L71" s="31">
        <v>160064</v>
      </c>
      <c r="M71" s="31">
        <v>32049</v>
      </c>
      <c r="N71" s="41">
        <v>0.83317630769390927</v>
      </c>
      <c r="O71" s="42">
        <v>8.5058739695696554E-4</v>
      </c>
      <c r="P71" s="41">
        <v>0.83150918703016996</v>
      </c>
      <c r="Q71" s="41">
        <v>0.83484342835764858</v>
      </c>
      <c r="S71" s="182">
        <v>3.5394433025527361E-3</v>
      </c>
      <c r="T71" s="182">
        <v>1.0750418196824618E-3</v>
      </c>
      <c r="U71" s="182">
        <v>6.0038447854230109E-3</v>
      </c>
      <c r="V71" s="107" t="s">
        <v>149</v>
      </c>
    </row>
    <row r="72" spans="1:22" x14ac:dyDescent="0.25">
      <c r="G72" s="179"/>
      <c r="O72" s="42"/>
      <c r="S72" s="182"/>
      <c r="T72" s="182"/>
      <c r="U72" s="182"/>
    </row>
    <row r="73" spans="1:22" x14ac:dyDescent="0.25">
      <c r="B73" s="31" t="s">
        <v>50</v>
      </c>
      <c r="C73" s="107">
        <v>496530</v>
      </c>
      <c r="D73" s="107">
        <v>394847</v>
      </c>
      <c r="E73" s="107">
        <v>101683</v>
      </c>
      <c r="F73" s="108">
        <v>0.79521277667009038</v>
      </c>
      <c r="G73" s="179">
        <v>5.7269099812907564E-4</v>
      </c>
      <c r="H73" s="108">
        <v>0.79409032293948711</v>
      </c>
      <c r="I73" s="108">
        <v>0.79633523040069365</v>
      </c>
      <c r="K73" s="31">
        <v>486998</v>
      </c>
      <c r="L73" s="31">
        <v>387808</v>
      </c>
      <c r="M73" s="31">
        <v>99190</v>
      </c>
      <c r="N73" s="41">
        <v>0.79632359886488235</v>
      </c>
      <c r="O73" s="42">
        <v>5.7710064611073576E-4</v>
      </c>
      <c r="P73" s="41">
        <v>0.7951925023830505</v>
      </c>
      <c r="Q73" s="41">
        <v>0.7974546953467142</v>
      </c>
      <c r="S73" s="182">
        <v>1.1108221947919716E-3</v>
      </c>
      <c r="T73" s="182">
        <v>-4.8271944285714521E-4</v>
      </c>
      <c r="U73" s="182">
        <v>2.7043638324410887E-3</v>
      </c>
    </row>
    <row r="74" spans="1:22" x14ac:dyDescent="0.25">
      <c r="B74" s="31" t="s">
        <v>51</v>
      </c>
      <c r="C74" s="107">
        <v>422371</v>
      </c>
      <c r="D74" s="107">
        <v>341430</v>
      </c>
      <c r="E74" s="107">
        <v>80941</v>
      </c>
      <c r="F74" s="108">
        <v>0.80836515764576644</v>
      </c>
      <c r="G74" s="179">
        <v>6.0561131957752724E-4</v>
      </c>
      <c r="H74" s="108">
        <v>0.80717818127076468</v>
      </c>
      <c r="I74" s="108">
        <v>0.8095521340207682</v>
      </c>
      <c r="K74" s="31">
        <v>451202</v>
      </c>
      <c r="L74" s="31">
        <v>363113</v>
      </c>
      <c r="M74" s="31">
        <v>88089</v>
      </c>
      <c r="N74" s="41">
        <v>0.80476815262343693</v>
      </c>
      <c r="O74" s="42">
        <v>5.9009945653148966E-4</v>
      </c>
      <c r="P74" s="41">
        <v>0.8036115789413385</v>
      </c>
      <c r="Q74" s="41">
        <v>0.80592472630553535</v>
      </c>
      <c r="S74" s="182">
        <v>-3.5970050223295136E-3</v>
      </c>
      <c r="T74" s="182">
        <v>-5.2543150529693154E-3</v>
      </c>
      <c r="U74" s="182">
        <v>-1.9396949916897117E-3</v>
      </c>
      <c r="V74" s="107" t="s">
        <v>149</v>
      </c>
    </row>
    <row r="75" spans="1:22" x14ac:dyDescent="0.25">
      <c r="B75" s="31" t="s">
        <v>52</v>
      </c>
      <c r="C75" s="107">
        <v>412259</v>
      </c>
      <c r="D75" s="107">
        <v>346604</v>
      </c>
      <c r="E75" s="107">
        <v>65655</v>
      </c>
      <c r="F75" s="108">
        <v>0.84074331912705358</v>
      </c>
      <c r="G75" s="179">
        <v>5.6989581769823275E-4</v>
      </c>
      <c r="H75" s="108">
        <v>0.83962634384942503</v>
      </c>
      <c r="I75" s="108">
        <v>0.84186029440468213</v>
      </c>
      <c r="K75" s="31">
        <v>401145</v>
      </c>
      <c r="L75" s="31">
        <v>333953</v>
      </c>
      <c r="M75" s="31">
        <v>67192</v>
      </c>
      <c r="N75" s="41">
        <v>0.83249947026636251</v>
      </c>
      <c r="O75" s="42">
        <v>5.8958901545992279E-4</v>
      </c>
      <c r="P75" s="41">
        <v>0.83134389703038059</v>
      </c>
      <c r="Q75" s="41">
        <v>0.83365504350234443</v>
      </c>
      <c r="S75" s="182">
        <v>-8.243848860691072E-3</v>
      </c>
      <c r="T75" s="182">
        <v>-9.8510446182187884E-3</v>
      </c>
      <c r="U75" s="182">
        <v>-6.6366531031633548E-3</v>
      </c>
      <c r="V75" s="107" t="s">
        <v>149</v>
      </c>
    </row>
    <row r="76" spans="1:22" x14ac:dyDescent="0.25">
      <c r="B76" s="31" t="s">
        <v>49</v>
      </c>
      <c r="C76" s="107">
        <v>164842</v>
      </c>
      <c r="D76" s="107">
        <v>136759</v>
      </c>
      <c r="E76" s="107">
        <v>28083</v>
      </c>
      <c r="F76" s="108">
        <v>0.82963686439135653</v>
      </c>
      <c r="G76" s="179">
        <v>9.2597208765694101E-4</v>
      </c>
      <c r="H76" s="108">
        <v>0.82782199244885957</v>
      </c>
      <c r="I76" s="108">
        <v>0.8314517363338535</v>
      </c>
      <c r="K76" s="31">
        <v>192113</v>
      </c>
      <c r="L76" s="31">
        <v>160064</v>
      </c>
      <c r="M76" s="31">
        <v>32049</v>
      </c>
      <c r="N76" s="41">
        <v>0.83317630769390927</v>
      </c>
      <c r="O76" s="42">
        <v>8.5058739695696554E-4</v>
      </c>
      <c r="P76" s="41">
        <v>0.83150918703016996</v>
      </c>
      <c r="Q76" s="41">
        <v>0.83484342835764858</v>
      </c>
      <c r="S76" s="182">
        <v>3.5394433025527361E-3</v>
      </c>
      <c r="T76" s="182">
        <v>1.0750418196824618E-3</v>
      </c>
      <c r="U76" s="182">
        <v>6.0038447854230109E-3</v>
      </c>
      <c r="V76" s="107" t="s">
        <v>149</v>
      </c>
    </row>
    <row r="77" spans="1:22" x14ac:dyDescent="0.25">
      <c r="G77" s="179"/>
      <c r="O77" s="42"/>
      <c r="S77" s="182"/>
      <c r="T77" s="182"/>
      <c r="U77" s="182"/>
    </row>
    <row r="78" spans="1:22" x14ac:dyDescent="0.25">
      <c r="A78" s="31" t="s">
        <v>53</v>
      </c>
      <c r="B78" s="31" t="s">
        <v>54</v>
      </c>
      <c r="C78" s="107">
        <v>794345</v>
      </c>
      <c r="D78" s="107">
        <v>685949</v>
      </c>
      <c r="E78" s="107">
        <v>108396</v>
      </c>
      <c r="F78" s="108">
        <v>0.86354040121106068</v>
      </c>
      <c r="G78" s="179">
        <v>3.8515788432615756E-4</v>
      </c>
      <c r="H78" s="108">
        <v>0.8627855056294198</v>
      </c>
      <c r="I78" s="108">
        <v>0.86429529679270156</v>
      </c>
      <c r="K78" s="31">
        <v>811117</v>
      </c>
      <c r="L78" s="31">
        <v>696021</v>
      </c>
      <c r="M78" s="31">
        <v>115096</v>
      </c>
      <c r="N78" s="41">
        <v>0.85810185213723789</v>
      </c>
      <c r="O78" s="42">
        <v>3.8745032650630979E-4</v>
      </c>
      <c r="P78" s="41">
        <v>0.85734246345148724</v>
      </c>
      <c r="Q78" s="41">
        <v>0.85886124082298854</v>
      </c>
      <c r="S78" s="182">
        <v>-5.438549073822796E-3</v>
      </c>
      <c r="T78" s="182">
        <v>-6.5093341373238835E-3</v>
      </c>
      <c r="U78" s="182">
        <v>-4.3677640103217084E-3</v>
      </c>
      <c r="V78" s="107" t="s">
        <v>149</v>
      </c>
    </row>
    <row r="79" spans="1:22" x14ac:dyDescent="0.25">
      <c r="B79" s="31" t="s">
        <v>55</v>
      </c>
      <c r="C79" s="107">
        <v>694606</v>
      </c>
      <c r="D79" s="107">
        <v>531530</v>
      </c>
      <c r="E79" s="107">
        <v>163076</v>
      </c>
      <c r="F79" s="108">
        <v>0.76522517801458667</v>
      </c>
      <c r="G79" s="179">
        <v>5.0857044763427239E-4</v>
      </c>
      <c r="H79" s="108">
        <v>0.7642283982536221</v>
      </c>
      <c r="I79" s="108">
        <v>0.76622195777555124</v>
      </c>
      <c r="K79" s="31">
        <v>716166</v>
      </c>
      <c r="L79" s="31">
        <v>547396</v>
      </c>
      <c r="M79" s="31">
        <v>168770</v>
      </c>
      <c r="N79" s="41">
        <v>0.76434234521046795</v>
      </c>
      <c r="O79" s="42">
        <v>5.0150802449209944E-4</v>
      </c>
      <c r="P79" s="41">
        <v>0.7633594075445056</v>
      </c>
      <c r="Q79" s="41">
        <v>0.76532528287643031</v>
      </c>
      <c r="S79" s="182">
        <v>-8.8283280411871612E-4</v>
      </c>
      <c r="T79" s="182">
        <v>-2.2827643632500208E-3</v>
      </c>
      <c r="U79" s="182">
        <v>5.170987550125886E-4</v>
      </c>
    </row>
    <row r="80" spans="1:22" x14ac:dyDescent="0.25">
      <c r="G80" s="179"/>
      <c r="O80" s="42"/>
      <c r="S80" s="182"/>
      <c r="T80" s="182"/>
      <c r="U80" s="182"/>
    </row>
    <row r="81" spans="1:22" x14ac:dyDescent="0.25">
      <c r="A81" s="31" t="s">
        <v>56</v>
      </c>
      <c r="B81" s="31" t="s">
        <v>57</v>
      </c>
      <c r="C81" s="107">
        <v>884380</v>
      </c>
      <c r="D81" s="107">
        <v>766811</v>
      </c>
      <c r="E81" s="107">
        <v>117569</v>
      </c>
      <c r="F81" s="108">
        <v>0.86706053958705531</v>
      </c>
      <c r="G81" s="179">
        <v>3.610207884902652E-4</v>
      </c>
      <c r="H81" s="108">
        <v>0.86635295184394412</v>
      </c>
      <c r="I81" s="108">
        <v>0.86776812733016651</v>
      </c>
      <c r="K81" s="31">
        <v>906451</v>
      </c>
      <c r="L81" s="31">
        <v>781575</v>
      </c>
      <c r="M81" s="31">
        <v>124876</v>
      </c>
      <c r="N81" s="41">
        <v>0.86223634813133865</v>
      </c>
      <c r="O81" s="42">
        <v>3.619997916231756E-4</v>
      </c>
      <c r="P81" s="41">
        <v>0.86152684157734627</v>
      </c>
      <c r="Q81" s="41">
        <v>0.86294585468533103</v>
      </c>
      <c r="S81" s="182">
        <v>-4.8241914557166643E-3</v>
      </c>
      <c r="T81" s="182">
        <v>-5.8262477743866361E-3</v>
      </c>
      <c r="U81" s="182">
        <v>-3.8221351370466925E-3</v>
      </c>
      <c r="V81" s="107" t="s">
        <v>149</v>
      </c>
    </row>
    <row r="82" spans="1:22" x14ac:dyDescent="0.25">
      <c r="B82" s="31" t="s">
        <v>58</v>
      </c>
      <c r="C82" s="107">
        <v>604570</v>
      </c>
      <c r="D82" s="107">
        <v>450667</v>
      </c>
      <c r="E82" s="107">
        <v>153903</v>
      </c>
      <c r="F82" s="108">
        <v>0.74543394478720415</v>
      </c>
      <c r="G82" s="179">
        <v>5.6024957096151458E-4</v>
      </c>
      <c r="H82" s="108">
        <v>0.74433587580576555</v>
      </c>
      <c r="I82" s="108">
        <v>0.74653201376864275</v>
      </c>
      <c r="K82" s="31">
        <v>620828</v>
      </c>
      <c r="L82" s="31">
        <v>461840</v>
      </c>
      <c r="M82" s="31">
        <v>158988</v>
      </c>
      <c r="N82" s="41">
        <v>0.7439097463387605</v>
      </c>
      <c r="O82" s="42">
        <v>5.5395055467198488E-4</v>
      </c>
      <c r="P82" s="41">
        <v>0.74282402320238738</v>
      </c>
      <c r="Q82" s="41">
        <v>0.74499546947513362</v>
      </c>
      <c r="S82" s="182">
        <v>-1.5241984484436477E-3</v>
      </c>
      <c r="T82" s="182">
        <v>-3.0684257155932934E-3</v>
      </c>
      <c r="U82" s="182">
        <v>2.0028818705998021E-5</v>
      </c>
    </row>
    <row r="83" spans="1:22" x14ac:dyDescent="0.25">
      <c r="G83" s="179"/>
      <c r="O83" s="42"/>
      <c r="S83" s="182"/>
      <c r="T83" s="182"/>
      <c r="U83" s="182"/>
    </row>
    <row r="84" spans="1:22" x14ac:dyDescent="0.25">
      <c r="A84" s="31" t="s">
        <v>59</v>
      </c>
      <c r="B84" s="31" t="s">
        <v>60</v>
      </c>
      <c r="C84" s="107">
        <v>232817</v>
      </c>
      <c r="D84" s="107">
        <v>176252</v>
      </c>
      <c r="E84" s="107">
        <v>56565</v>
      </c>
      <c r="F84" s="108">
        <v>0.75704093773221026</v>
      </c>
      <c r="G84" s="179">
        <v>8.8883037840607586E-4</v>
      </c>
      <c r="H84" s="108">
        <v>0.75529886220216924</v>
      </c>
      <c r="I84" s="108">
        <v>0.75878301326225128</v>
      </c>
      <c r="K84" s="31">
        <v>213497</v>
      </c>
      <c r="L84" s="31">
        <v>157628</v>
      </c>
      <c r="M84" s="31">
        <v>55869</v>
      </c>
      <c r="N84" s="41">
        <v>0.73831482409588889</v>
      </c>
      <c r="O84" s="42">
        <v>9.512933621437079E-4</v>
      </c>
      <c r="P84" s="41">
        <v>0.73645032336735516</v>
      </c>
      <c r="Q84" s="41">
        <v>0.74017932482442261</v>
      </c>
      <c r="S84" s="182">
        <v>-1.8726113636321373E-2</v>
      </c>
      <c r="T84" s="182">
        <v>-2.1277863901327489E-2</v>
      </c>
      <c r="U84" s="182">
        <v>-1.6174363371315257E-2</v>
      </c>
      <c r="V84" s="107" t="s">
        <v>149</v>
      </c>
    </row>
    <row r="85" spans="1:22" x14ac:dyDescent="0.25">
      <c r="B85" s="31" t="s">
        <v>61</v>
      </c>
      <c r="C85" s="107">
        <v>667244</v>
      </c>
      <c r="D85" s="107">
        <v>549985</v>
      </c>
      <c r="E85" s="107">
        <v>117259</v>
      </c>
      <c r="F85" s="108">
        <v>0.82426368764649816</v>
      </c>
      <c r="G85" s="179">
        <v>4.6593088542605402E-4</v>
      </c>
      <c r="H85" s="108">
        <v>0.82335047989177823</v>
      </c>
      <c r="I85" s="108">
        <v>0.82517689540121808</v>
      </c>
      <c r="K85" s="31">
        <v>673218</v>
      </c>
      <c r="L85" s="31">
        <v>550772</v>
      </c>
      <c r="M85" s="31">
        <v>122446</v>
      </c>
      <c r="N85" s="41">
        <v>0.81811835096506624</v>
      </c>
      <c r="O85" s="42">
        <v>4.701372352722808E-4</v>
      </c>
      <c r="P85" s="41">
        <v>0.81719689891614133</v>
      </c>
      <c r="Q85" s="41">
        <v>0.81903980301399115</v>
      </c>
      <c r="S85" s="182">
        <v>-6.1453366814319121E-3</v>
      </c>
      <c r="T85" s="182">
        <v>-7.4426740066145785E-3</v>
      </c>
      <c r="U85" s="182">
        <v>-4.8479993562492458E-3</v>
      </c>
      <c r="V85" s="107" t="s">
        <v>149</v>
      </c>
    </row>
    <row r="86" spans="1:22" x14ac:dyDescent="0.25">
      <c r="B86" s="31" t="s">
        <v>62</v>
      </c>
      <c r="C86" s="107">
        <v>575804</v>
      </c>
      <c r="D86" s="107">
        <v>485323</v>
      </c>
      <c r="E86" s="107">
        <v>90481</v>
      </c>
      <c r="F86" s="108">
        <v>0.84286145980229388</v>
      </c>
      <c r="G86" s="179">
        <v>4.7960324886320023E-4</v>
      </c>
      <c r="H86" s="108">
        <v>0.84192145470765356</v>
      </c>
      <c r="I86" s="108">
        <v>0.84380146489693419</v>
      </c>
      <c r="K86" s="31">
        <v>625993</v>
      </c>
      <c r="L86" s="31">
        <v>528040</v>
      </c>
      <c r="M86" s="31">
        <v>97953</v>
      </c>
      <c r="N86" s="41">
        <v>0.84352380937167026</v>
      </c>
      <c r="O86" s="42">
        <v>4.5918539545759357E-4</v>
      </c>
      <c r="P86" s="41">
        <v>0.84262382253434664</v>
      </c>
      <c r="Q86" s="41">
        <v>0.84442379620899388</v>
      </c>
      <c r="S86" s="182">
        <v>6.6234956937638589E-4</v>
      </c>
      <c r="T86" s="182">
        <v>-6.390528000302547E-4</v>
      </c>
      <c r="U86" s="182">
        <v>1.9637519387830267E-3</v>
      </c>
    </row>
    <row r="87" spans="1:22" x14ac:dyDescent="0.25">
      <c r="G87" s="179"/>
      <c r="O87" s="42"/>
      <c r="S87" s="182"/>
      <c r="T87" s="182"/>
      <c r="U87" s="182"/>
    </row>
    <row r="88" spans="1:22" x14ac:dyDescent="0.25">
      <c r="A88" s="31" t="s">
        <v>63</v>
      </c>
      <c r="B88" s="31" t="s">
        <v>64</v>
      </c>
      <c r="C88" s="107">
        <v>887812</v>
      </c>
      <c r="D88" s="107">
        <v>751946</v>
      </c>
      <c r="E88" s="107">
        <v>135866</v>
      </c>
      <c r="F88" s="108">
        <v>0.84696534851973171</v>
      </c>
      <c r="G88" s="179">
        <v>3.820913493920423E-4</v>
      </c>
      <c r="H88" s="108">
        <v>0.84621646323611899</v>
      </c>
      <c r="I88" s="108">
        <v>0.84771423380334443</v>
      </c>
      <c r="K88" s="31">
        <v>939067</v>
      </c>
      <c r="L88" s="31">
        <v>790823</v>
      </c>
      <c r="M88" s="31">
        <v>148244</v>
      </c>
      <c r="N88" s="41">
        <v>0.84213692952686015</v>
      </c>
      <c r="O88" s="42">
        <v>3.7625591799855714E-4</v>
      </c>
      <c r="P88" s="41">
        <v>0.84139948147861288</v>
      </c>
      <c r="Q88" s="41">
        <v>0.84287437757510741</v>
      </c>
      <c r="S88" s="182">
        <v>-4.8284189928715637E-3</v>
      </c>
      <c r="T88" s="182">
        <v>-5.8794657994997853E-3</v>
      </c>
      <c r="U88" s="182">
        <v>-3.7773721862433421E-3</v>
      </c>
      <c r="V88" s="107" t="s">
        <v>149</v>
      </c>
    </row>
    <row r="89" spans="1:22" x14ac:dyDescent="0.25">
      <c r="B89" s="31" t="s">
        <v>65</v>
      </c>
      <c r="C89" s="107">
        <v>6157</v>
      </c>
      <c r="D89" s="107">
        <v>4498</v>
      </c>
      <c r="E89" s="107">
        <v>1659</v>
      </c>
      <c r="F89" s="108">
        <v>0.73055059282117918</v>
      </c>
      <c r="G89" s="179">
        <v>5.6543044404689068E-3</v>
      </c>
      <c r="H89" s="108">
        <v>0.71946835976023527</v>
      </c>
      <c r="I89" s="108">
        <v>0.74163282588212309</v>
      </c>
      <c r="K89" s="31">
        <v>6075</v>
      </c>
      <c r="L89" s="31">
        <v>4463</v>
      </c>
      <c r="M89" s="31">
        <v>1612</v>
      </c>
      <c r="N89" s="41">
        <v>0.7346502057613169</v>
      </c>
      <c r="O89" s="42">
        <v>5.6646950954550674E-3</v>
      </c>
      <c r="P89" s="41">
        <v>0.72354760739082424</v>
      </c>
      <c r="Q89" s="41">
        <v>0.74575280413180955</v>
      </c>
      <c r="S89" s="182">
        <v>4.0996129401377202E-3</v>
      </c>
      <c r="T89" s="182">
        <v>-1.1587726672743989E-2</v>
      </c>
      <c r="U89" s="182">
        <v>1.9786952553019429E-2</v>
      </c>
    </row>
    <row r="90" spans="1:22" x14ac:dyDescent="0.25">
      <c r="B90" s="31" t="s">
        <v>66</v>
      </c>
      <c r="C90" s="107">
        <v>8578</v>
      </c>
      <c r="D90" s="107">
        <v>5749</v>
      </c>
      <c r="E90" s="107">
        <v>2829</v>
      </c>
      <c r="F90" s="108">
        <v>0.67020284448589418</v>
      </c>
      <c r="G90" s="179">
        <v>5.0761396933263671E-3</v>
      </c>
      <c r="H90" s="108">
        <v>0.66025379350648028</v>
      </c>
      <c r="I90" s="108">
        <v>0.68015189546530808</v>
      </c>
      <c r="K90" s="31">
        <v>8974</v>
      </c>
      <c r="L90" s="31">
        <v>6170</v>
      </c>
      <c r="M90" s="31">
        <v>2804</v>
      </c>
      <c r="N90" s="41">
        <v>0.6875417873857812</v>
      </c>
      <c r="O90" s="42">
        <v>4.8927439530650676E-3</v>
      </c>
      <c r="P90" s="41">
        <v>0.67795218545219749</v>
      </c>
      <c r="Q90" s="41">
        <v>0.69713138931936491</v>
      </c>
      <c r="S90" s="182">
        <v>1.7338942899887022E-2</v>
      </c>
      <c r="T90" s="182">
        <v>3.5204372602178572E-3</v>
      </c>
      <c r="U90" s="182">
        <v>3.1157448539556189E-2</v>
      </c>
    </row>
    <row r="91" spans="1:22" x14ac:dyDescent="0.25">
      <c r="B91" s="31" t="s">
        <v>67</v>
      </c>
      <c r="C91" s="107">
        <v>31052</v>
      </c>
      <c r="D91" s="107">
        <v>22489</v>
      </c>
      <c r="E91" s="107">
        <v>8563</v>
      </c>
      <c r="F91" s="108">
        <v>0.72423676413757565</v>
      </c>
      <c r="G91" s="179">
        <v>2.5360842562238868E-3</v>
      </c>
      <c r="H91" s="108">
        <v>0.71926613033361775</v>
      </c>
      <c r="I91" s="108">
        <v>0.72920739794153355</v>
      </c>
      <c r="K91" s="31">
        <v>32413</v>
      </c>
      <c r="L91" s="31">
        <v>23379</v>
      </c>
      <c r="M91" s="31">
        <v>9034</v>
      </c>
      <c r="N91" s="41">
        <v>0.72128466973128069</v>
      </c>
      <c r="O91" s="42">
        <v>2.4904289993504711E-3</v>
      </c>
      <c r="P91" s="41">
        <v>0.71640351858649964</v>
      </c>
      <c r="Q91" s="41">
        <v>0.72616582087606174</v>
      </c>
      <c r="S91" s="182">
        <v>-2.9520944062949583E-3</v>
      </c>
      <c r="T91" s="182">
        <v>-9.918773713177325E-3</v>
      </c>
      <c r="U91" s="182">
        <v>4.0145849005874083E-3</v>
      </c>
    </row>
    <row r="92" spans="1:22" x14ac:dyDescent="0.25">
      <c r="B92" s="31" t="s">
        <v>68</v>
      </c>
      <c r="C92" s="107">
        <v>9809</v>
      </c>
      <c r="D92" s="107">
        <v>7246</v>
      </c>
      <c r="E92" s="107">
        <v>2563</v>
      </c>
      <c r="F92" s="108">
        <v>0.73870934855744719</v>
      </c>
      <c r="G92" s="179">
        <v>4.4359471788977334E-3</v>
      </c>
      <c r="H92" s="108">
        <v>0.73001505184948556</v>
      </c>
      <c r="I92" s="108">
        <v>0.74740364526540881</v>
      </c>
      <c r="K92" s="31">
        <v>8767</v>
      </c>
      <c r="L92" s="31">
        <v>6380</v>
      </c>
      <c r="M92" s="31">
        <v>2387</v>
      </c>
      <c r="N92" s="41">
        <v>0.7277289836888331</v>
      </c>
      <c r="O92" s="42">
        <v>4.7540094319457812E-3</v>
      </c>
      <c r="P92" s="41">
        <v>0.71841129642005563</v>
      </c>
      <c r="Q92" s="41">
        <v>0.73704667095761056</v>
      </c>
      <c r="S92" s="182">
        <v>-1.098036486861409E-2</v>
      </c>
      <c r="T92" s="182">
        <v>-2.372462083341665E-2</v>
      </c>
      <c r="U92" s="182">
        <v>1.7638910961884687E-3</v>
      </c>
    </row>
    <row r="93" spans="1:22" x14ac:dyDescent="0.25">
      <c r="B93" s="31" t="s">
        <v>69</v>
      </c>
      <c r="C93" s="107">
        <v>88641</v>
      </c>
      <c r="D93" s="107">
        <v>58669</v>
      </c>
      <c r="E93" s="107">
        <v>29972</v>
      </c>
      <c r="F93" s="108">
        <v>0.6618720456673548</v>
      </c>
      <c r="G93" s="179">
        <v>1.5889500117282724E-3</v>
      </c>
      <c r="H93" s="108">
        <v>0.65875776087113291</v>
      </c>
      <c r="I93" s="108">
        <v>0.66498633046357669</v>
      </c>
      <c r="K93" s="31">
        <v>81781</v>
      </c>
      <c r="L93" s="31">
        <v>54054</v>
      </c>
      <c r="M93" s="31">
        <v>27727</v>
      </c>
      <c r="N93" s="41">
        <v>0.66096036976803907</v>
      </c>
      <c r="O93" s="42">
        <v>1.6553381903929439E-3</v>
      </c>
      <c r="P93" s="41">
        <v>0.6577159665326352</v>
      </c>
      <c r="Q93" s="41">
        <v>0.66420477300344294</v>
      </c>
      <c r="S93" s="182">
        <v>-9.1167589931573367E-4</v>
      </c>
      <c r="T93" s="182">
        <v>-5.4089712467158199E-3</v>
      </c>
      <c r="U93" s="182">
        <v>3.5856194480843526E-3</v>
      </c>
    </row>
    <row r="94" spans="1:22" x14ac:dyDescent="0.25">
      <c r="B94" s="31" t="s">
        <v>70</v>
      </c>
      <c r="C94" s="107">
        <v>26599</v>
      </c>
      <c r="D94" s="107">
        <v>14776</v>
      </c>
      <c r="E94" s="107">
        <v>11823</v>
      </c>
      <c r="F94" s="108">
        <v>0.55550960562427154</v>
      </c>
      <c r="G94" s="179">
        <v>3.0468026300583106E-3</v>
      </c>
      <c r="H94" s="108">
        <v>0.5495379822013553</v>
      </c>
      <c r="I94" s="108">
        <v>0.56148122904718778</v>
      </c>
      <c r="K94" s="31">
        <v>30033</v>
      </c>
      <c r="L94" s="31">
        <v>17747</v>
      </c>
      <c r="M94" s="31">
        <v>12286</v>
      </c>
      <c r="N94" s="41">
        <v>0.59091665834248996</v>
      </c>
      <c r="O94" s="42">
        <v>2.8370674168667898E-3</v>
      </c>
      <c r="P94" s="41">
        <v>0.58535610838371899</v>
      </c>
      <c r="Q94" s="41">
        <v>0.59647720830126094</v>
      </c>
      <c r="S94" s="182">
        <v>3.5407052718218424E-2</v>
      </c>
      <c r="T94" s="182">
        <v>2.7247245792630027E-2</v>
      </c>
      <c r="U94" s="182">
        <v>4.356685964380682E-2</v>
      </c>
      <c r="V94" s="107" t="s">
        <v>149</v>
      </c>
    </row>
    <row r="95" spans="1:22" x14ac:dyDescent="0.25">
      <c r="B95" s="31" t="s">
        <v>71</v>
      </c>
      <c r="C95" s="107">
        <v>19506</v>
      </c>
      <c r="D95" s="107">
        <v>13482</v>
      </c>
      <c r="E95" s="107">
        <v>6024</v>
      </c>
      <c r="F95" s="108">
        <v>0.69117194709320207</v>
      </c>
      <c r="G95" s="179">
        <v>3.3080138042112751E-3</v>
      </c>
      <c r="H95" s="108">
        <v>0.68468835917658666</v>
      </c>
      <c r="I95" s="108">
        <v>0.69765553500981747</v>
      </c>
      <c r="K95" s="31">
        <v>19130</v>
      </c>
      <c r="L95" s="31">
        <v>13161</v>
      </c>
      <c r="M95" s="31">
        <v>5969</v>
      </c>
      <c r="N95" s="41">
        <v>0.68797699947726088</v>
      </c>
      <c r="O95" s="42">
        <v>3.3498300872680741E-3</v>
      </c>
      <c r="P95" s="41">
        <v>0.68141145315188678</v>
      </c>
      <c r="Q95" s="41">
        <v>0.69454254580263497</v>
      </c>
      <c r="S95" s="182">
        <v>-3.1949476159411905E-3</v>
      </c>
      <c r="T95" s="182">
        <v>-1.2422430477805307E-2</v>
      </c>
      <c r="U95" s="182">
        <v>6.0325352459229264E-3</v>
      </c>
    </row>
    <row r="96" spans="1:22" x14ac:dyDescent="0.25">
      <c r="B96" s="31" t="s">
        <v>72</v>
      </c>
      <c r="C96" s="107">
        <v>378476</v>
      </c>
      <c r="D96" s="107">
        <v>321695</v>
      </c>
      <c r="E96" s="107">
        <v>56781</v>
      </c>
      <c r="F96" s="108">
        <v>0.8499746351155687</v>
      </c>
      <c r="G96" s="179">
        <v>5.804517917839708E-4</v>
      </c>
      <c r="H96" s="108">
        <v>0.84883697050891038</v>
      </c>
      <c r="I96" s="108">
        <v>0.85111229972222702</v>
      </c>
      <c r="K96" s="31">
        <v>368554</v>
      </c>
      <c r="L96" s="31">
        <v>310158</v>
      </c>
      <c r="M96" s="31">
        <v>58396</v>
      </c>
      <c r="N96" s="41">
        <v>0.84155374789040416</v>
      </c>
      <c r="O96" s="42">
        <v>6.0149407006630578E-4</v>
      </c>
      <c r="P96" s="41">
        <v>0.84037484117615979</v>
      </c>
      <c r="Q96" s="41">
        <v>0.84273265460464852</v>
      </c>
      <c r="S96" s="182">
        <v>-8.4208872251645417E-3</v>
      </c>
      <c r="T96" s="182">
        <v>-1.005924019166878E-2</v>
      </c>
      <c r="U96" s="182">
        <v>-6.782534258660303E-3</v>
      </c>
      <c r="V96" s="107" t="s">
        <v>149</v>
      </c>
    </row>
    <row r="97" spans="1:22" x14ac:dyDescent="0.25">
      <c r="B97" s="31" t="s">
        <v>73</v>
      </c>
      <c r="C97" s="107">
        <v>32321</v>
      </c>
      <c r="D97" s="107">
        <v>16929</v>
      </c>
      <c r="E97" s="107">
        <v>15392</v>
      </c>
      <c r="F97" s="108">
        <v>0.52377711085671852</v>
      </c>
      <c r="G97" s="179">
        <v>2.7780240167352499E-3</v>
      </c>
      <c r="H97" s="108">
        <v>0.51833228383573016</v>
      </c>
      <c r="I97" s="108">
        <v>0.52922193787770688</v>
      </c>
      <c r="K97" s="31">
        <v>32489</v>
      </c>
      <c r="L97" s="31">
        <v>17082</v>
      </c>
      <c r="M97" s="31">
        <v>15407</v>
      </c>
      <c r="N97" s="41">
        <v>0.52577795561574692</v>
      </c>
      <c r="O97" s="42">
        <v>2.7702813856123423E-3</v>
      </c>
      <c r="P97" s="41">
        <v>0.52034830387290498</v>
      </c>
      <c r="Q97" s="41">
        <v>0.53120760735858885</v>
      </c>
      <c r="S97" s="182">
        <v>2.0008447590283973E-3</v>
      </c>
      <c r="T97" s="182">
        <v>-5.6887217015372908E-3</v>
      </c>
      <c r="U97" s="182">
        <v>9.6904112195940854E-3</v>
      </c>
    </row>
    <row r="98" spans="1:22" x14ac:dyDescent="0.25">
      <c r="G98" s="179"/>
      <c r="O98" s="42"/>
      <c r="S98" s="182"/>
      <c r="T98" s="182"/>
      <c r="U98" s="182"/>
    </row>
    <row r="99" spans="1:22" x14ac:dyDescent="0.25">
      <c r="B99" s="31" t="s">
        <v>163</v>
      </c>
      <c r="C99" s="107">
        <v>1266288</v>
      </c>
      <c r="D99" s="107">
        <v>1073641</v>
      </c>
      <c r="E99" s="107">
        <v>192647</v>
      </c>
      <c r="F99" s="108">
        <v>0.84786478273504917</v>
      </c>
      <c r="G99" s="179">
        <v>3.1916255433403089E-4</v>
      </c>
      <c r="H99" s="108">
        <v>0.84723923562334069</v>
      </c>
      <c r="I99" s="108">
        <v>0.84849032984675765</v>
      </c>
      <c r="K99" s="31">
        <v>1307621</v>
      </c>
      <c r="L99" s="31">
        <v>1100981</v>
      </c>
      <c r="M99" s="31">
        <v>206640</v>
      </c>
      <c r="N99" s="41">
        <v>0.84197255932720572</v>
      </c>
      <c r="O99" s="42">
        <v>3.1898795090600456E-4</v>
      </c>
      <c r="P99" s="41">
        <v>0.84134735443192776</v>
      </c>
      <c r="Q99" s="41">
        <v>0.84259776422248367</v>
      </c>
      <c r="S99" s="182">
        <v>-5.8922234078434554E-3</v>
      </c>
      <c r="T99" s="182">
        <v>-6.7766549183072341E-3</v>
      </c>
      <c r="U99" s="182">
        <v>-5.0077918973796768E-3</v>
      </c>
      <c r="V99" s="107" t="s">
        <v>149</v>
      </c>
    </row>
    <row r="100" spans="1:22" x14ac:dyDescent="0.25">
      <c r="B100" s="31" t="s">
        <v>65</v>
      </c>
      <c r="C100" s="107">
        <v>6157</v>
      </c>
      <c r="D100" s="107">
        <v>4498</v>
      </c>
      <c r="E100" s="107">
        <v>1659</v>
      </c>
      <c r="F100" s="108">
        <v>0.73055059282117918</v>
      </c>
      <c r="G100" s="179">
        <v>5.6543044404689068E-3</v>
      </c>
      <c r="H100" s="108">
        <v>0.71946835976023527</v>
      </c>
      <c r="I100" s="108">
        <v>0.74163282588212309</v>
      </c>
      <c r="K100" s="31">
        <v>6075</v>
      </c>
      <c r="L100" s="31">
        <v>4463</v>
      </c>
      <c r="M100" s="31">
        <v>1612</v>
      </c>
      <c r="N100" s="41">
        <v>0.7346502057613169</v>
      </c>
      <c r="O100" s="42">
        <v>5.6646950954550674E-3</v>
      </c>
      <c r="P100" s="41">
        <v>0.72354760739082424</v>
      </c>
      <c r="Q100" s="41">
        <v>0.74575280413180955</v>
      </c>
      <c r="S100" s="182">
        <v>4.0996129401377202E-3</v>
      </c>
      <c r="T100" s="182">
        <v>-1.1587726672743989E-2</v>
      </c>
      <c r="U100" s="182">
        <v>1.9786952553019429E-2</v>
      </c>
    </row>
    <row r="101" spans="1:22" x14ac:dyDescent="0.25">
      <c r="B101" s="31" t="s">
        <v>66</v>
      </c>
      <c r="C101" s="107">
        <v>8578</v>
      </c>
      <c r="D101" s="107">
        <v>5749</v>
      </c>
      <c r="E101" s="107">
        <v>2829</v>
      </c>
      <c r="F101" s="108">
        <v>0.67020284448589418</v>
      </c>
      <c r="G101" s="179">
        <v>5.0761396933263671E-3</v>
      </c>
      <c r="H101" s="108">
        <v>0.66025379350648028</v>
      </c>
      <c r="I101" s="108">
        <v>0.68015189546530808</v>
      </c>
      <c r="K101" s="31">
        <v>8974</v>
      </c>
      <c r="L101" s="31">
        <v>6170</v>
      </c>
      <c r="M101" s="31">
        <v>2804</v>
      </c>
      <c r="N101" s="41">
        <v>0.6875417873857812</v>
      </c>
      <c r="O101" s="42">
        <v>4.8927439530650676E-3</v>
      </c>
      <c r="P101" s="41">
        <v>0.67795218545219749</v>
      </c>
      <c r="Q101" s="41">
        <v>0.69713138931936491</v>
      </c>
      <c r="S101" s="182">
        <v>1.7338942899887022E-2</v>
      </c>
      <c r="T101" s="182">
        <v>3.5204372602178572E-3</v>
      </c>
      <c r="U101" s="182">
        <v>3.1157448539556189E-2</v>
      </c>
      <c r="V101" s="107" t="s">
        <v>149</v>
      </c>
    </row>
    <row r="102" spans="1:22" x14ac:dyDescent="0.25">
      <c r="B102" s="31" t="s">
        <v>164</v>
      </c>
      <c r="C102" s="107">
        <v>175607</v>
      </c>
      <c r="D102" s="107">
        <v>116662</v>
      </c>
      <c r="E102" s="107">
        <v>58945</v>
      </c>
      <c r="F102" s="108">
        <v>0.66433570415757914</v>
      </c>
      <c r="G102" s="179">
        <v>1.126874261104902E-3</v>
      </c>
      <c r="H102" s="108">
        <v>0.66212707119070835</v>
      </c>
      <c r="I102" s="108">
        <v>0.66654433712444994</v>
      </c>
      <c r="K102" s="31">
        <v>172124</v>
      </c>
      <c r="L102" s="31">
        <v>114721</v>
      </c>
      <c r="M102" s="31">
        <v>57403</v>
      </c>
      <c r="N102" s="41">
        <v>0.66650205665682882</v>
      </c>
      <c r="O102" s="42">
        <v>1.1363879289629239E-3</v>
      </c>
      <c r="P102" s="41">
        <v>0.6642747772435954</v>
      </c>
      <c r="Q102" s="41">
        <v>0.66872933607006224</v>
      </c>
      <c r="S102" s="182">
        <v>2.1663524992496797E-3</v>
      </c>
      <c r="T102" s="182">
        <v>-9.703965756150605E-4</v>
      </c>
      <c r="U102" s="182">
        <v>5.3031015741144202E-3</v>
      </c>
    </row>
    <row r="103" spans="1:22" x14ac:dyDescent="0.25">
      <c r="B103" s="31" t="s">
        <v>73</v>
      </c>
      <c r="C103" s="107">
        <v>32321</v>
      </c>
      <c r="D103" s="107">
        <v>16929</v>
      </c>
      <c r="E103" s="107">
        <v>15392</v>
      </c>
      <c r="F103" s="108">
        <v>0.52377711085671852</v>
      </c>
      <c r="G103" s="179">
        <v>2.7780240167352499E-3</v>
      </c>
      <c r="H103" s="108">
        <v>0.51833228383573016</v>
      </c>
      <c r="I103" s="108">
        <v>0.52922193787770688</v>
      </c>
      <c r="K103" s="31">
        <v>32489</v>
      </c>
      <c r="L103" s="31">
        <v>17082</v>
      </c>
      <c r="M103" s="31">
        <v>15407</v>
      </c>
      <c r="N103" s="41">
        <v>0.52577795561574692</v>
      </c>
      <c r="O103" s="42">
        <v>2.7702813856123423E-3</v>
      </c>
      <c r="P103" s="41">
        <v>0.52034830387290498</v>
      </c>
      <c r="Q103" s="41">
        <v>0.53120760735858885</v>
      </c>
      <c r="S103" s="182">
        <v>2.0008447590283973E-3</v>
      </c>
      <c r="T103" s="182">
        <v>-5.6887217015372908E-3</v>
      </c>
      <c r="U103" s="182">
        <v>9.6904112195940854E-3</v>
      </c>
    </row>
    <row r="104" spans="1:22" x14ac:dyDescent="0.25">
      <c r="G104" s="179"/>
      <c r="O104" s="42"/>
      <c r="S104" s="182"/>
      <c r="T104" s="182"/>
      <c r="U104" s="182"/>
    </row>
    <row r="105" spans="1:22" x14ac:dyDescent="0.25">
      <c r="A105" s="31" t="s">
        <v>348</v>
      </c>
      <c r="B105" s="44">
        <v>1</v>
      </c>
      <c r="C105" s="107">
        <v>148901</v>
      </c>
      <c r="D105" s="107">
        <v>102609</v>
      </c>
      <c r="E105" s="107">
        <v>46292</v>
      </c>
      <c r="F105" s="108">
        <v>0.6891088709948221</v>
      </c>
      <c r="G105" s="179">
        <v>1.1994973094094515E-3</v>
      </c>
      <c r="H105" s="108">
        <v>0.68675789946882693</v>
      </c>
      <c r="I105" s="108">
        <v>0.69145984252081727</v>
      </c>
      <c r="K105" s="31">
        <v>152581</v>
      </c>
      <c r="L105" s="31">
        <v>104481</v>
      </c>
      <c r="M105" s="31">
        <v>48100</v>
      </c>
      <c r="N105" s="41">
        <v>0.68475760415779163</v>
      </c>
      <c r="O105" s="42">
        <v>1.753019048858527E-3</v>
      </c>
      <c r="P105" s="41">
        <v>0.68132174995781625</v>
      </c>
      <c r="Q105" s="41">
        <v>0.68819345835776702</v>
      </c>
      <c r="S105" s="182">
        <v>-4.3512668370304652E-3</v>
      </c>
      <c r="T105" s="182">
        <v>-7.6621867106605353E-3</v>
      </c>
      <c r="U105" s="182">
        <v>-1.0403469634003952E-3</v>
      </c>
      <c r="V105" s="107" t="s">
        <v>149</v>
      </c>
    </row>
    <row r="106" spans="1:22" x14ac:dyDescent="0.25">
      <c r="B106" s="44">
        <v>2</v>
      </c>
      <c r="C106" s="107">
        <v>148757</v>
      </c>
      <c r="D106" s="107">
        <v>118823</v>
      </c>
      <c r="E106" s="107">
        <v>29934</v>
      </c>
      <c r="F106" s="108">
        <v>0.79877249473974332</v>
      </c>
      <c r="G106" s="179">
        <v>1.0394809071147526E-3</v>
      </c>
      <c r="H106" s="108">
        <v>0.79673514959918135</v>
      </c>
      <c r="I106" s="108">
        <v>0.8008098398803053</v>
      </c>
      <c r="K106" s="31">
        <v>153031</v>
      </c>
      <c r="L106" s="31">
        <v>121125</v>
      </c>
      <c r="M106" s="31">
        <v>31906</v>
      </c>
      <c r="N106" s="41">
        <v>0.7915062961099385</v>
      </c>
      <c r="O106" s="42">
        <v>2.0233204253712021E-3</v>
      </c>
      <c r="P106" s="41">
        <v>0.78754066094702668</v>
      </c>
      <c r="Q106" s="41">
        <v>0.79547193127285032</v>
      </c>
      <c r="S106" s="182">
        <v>-7.2661986298048209E-3</v>
      </c>
      <c r="T106" s="182">
        <v>-1.0146058862783473E-2</v>
      </c>
      <c r="U106" s="182">
        <v>-4.3863383968261701E-3</v>
      </c>
      <c r="V106" s="107" t="s">
        <v>149</v>
      </c>
    </row>
    <row r="107" spans="1:22" x14ac:dyDescent="0.25">
      <c r="B107" s="44">
        <v>3</v>
      </c>
      <c r="C107" s="107">
        <v>149107</v>
      </c>
      <c r="D107" s="107">
        <v>117806</v>
      </c>
      <c r="E107" s="107">
        <v>31301</v>
      </c>
      <c r="F107" s="108">
        <v>0.79007692462459844</v>
      </c>
      <c r="G107" s="179">
        <v>1.0546679845025908E-3</v>
      </c>
      <c r="H107" s="108">
        <v>0.78800981335932596</v>
      </c>
      <c r="I107" s="108">
        <v>0.79214403588987092</v>
      </c>
      <c r="K107" s="31">
        <v>152665</v>
      </c>
      <c r="L107" s="31">
        <v>119120</v>
      </c>
      <c r="M107" s="31">
        <v>33545</v>
      </c>
      <c r="N107" s="41">
        <v>0.78027052697081845</v>
      </c>
      <c r="O107" s="42">
        <v>1.9969880298167163E-3</v>
      </c>
      <c r="P107" s="41">
        <v>0.77635650235482012</v>
      </c>
      <c r="Q107" s="41">
        <v>0.78418455158681677</v>
      </c>
      <c r="S107" s="182">
        <v>-9.8063976537799968E-3</v>
      </c>
      <c r="T107" s="182">
        <v>-1.2736818214065212E-2</v>
      </c>
      <c r="U107" s="182">
        <v>-6.8759770934947815E-3</v>
      </c>
      <c r="V107" s="107" t="s">
        <v>149</v>
      </c>
    </row>
    <row r="108" spans="1:22" x14ac:dyDescent="0.25">
      <c r="B108" s="44">
        <v>4</v>
      </c>
      <c r="C108" s="107">
        <v>149135</v>
      </c>
      <c r="D108" s="107">
        <v>118213</v>
      </c>
      <c r="E108" s="107">
        <v>30922</v>
      </c>
      <c r="F108" s="108">
        <v>0.79265765916786801</v>
      </c>
      <c r="G108" s="179">
        <v>1.0497769665765478E-3</v>
      </c>
      <c r="H108" s="108">
        <v>0.79060013412157826</v>
      </c>
      <c r="I108" s="108">
        <v>0.79471518421415777</v>
      </c>
      <c r="K108" s="31">
        <v>152713</v>
      </c>
      <c r="L108" s="31">
        <v>122331</v>
      </c>
      <c r="M108" s="31">
        <v>30382</v>
      </c>
      <c r="N108" s="41">
        <v>0.80105164589786071</v>
      </c>
      <c r="O108" s="42">
        <v>2.0498520316239235E-3</v>
      </c>
      <c r="P108" s="41">
        <v>0.79703400974224159</v>
      </c>
      <c r="Q108" s="41">
        <v>0.80506928205347983</v>
      </c>
      <c r="S108" s="182">
        <v>8.3939867299926973E-3</v>
      </c>
      <c r="T108" s="182">
        <v>5.5229984634766237E-3</v>
      </c>
      <c r="U108" s="182">
        <v>1.1264974996508772E-2</v>
      </c>
      <c r="V108" s="107" t="s">
        <v>149</v>
      </c>
    </row>
    <row r="109" spans="1:22" x14ac:dyDescent="0.25">
      <c r="B109" s="44">
        <v>5</v>
      </c>
      <c r="C109" s="107">
        <v>148792</v>
      </c>
      <c r="D109" s="107">
        <v>124572</v>
      </c>
      <c r="E109" s="107">
        <v>24220</v>
      </c>
      <c r="F109" s="108">
        <v>0.83722243131351148</v>
      </c>
      <c r="G109" s="179">
        <v>9.5703520945576779E-4</v>
      </c>
      <c r="H109" s="108">
        <v>0.83534667677104146</v>
      </c>
      <c r="I109" s="108">
        <v>0.8390981858559815</v>
      </c>
      <c r="K109" s="31">
        <v>152770</v>
      </c>
      <c r="L109" s="31">
        <v>127643</v>
      </c>
      <c r="M109" s="31">
        <v>25127</v>
      </c>
      <c r="N109" s="41">
        <v>0.83552399031223412</v>
      </c>
      <c r="O109" s="42">
        <v>2.1376661732157207E-3</v>
      </c>
      <c r="P109" s="41">
        <v>0.83133424160176173</v>
      </c>
      <c r="Q109" s="41">
        <v>0.83971373902270652</v>
      </c>
      <c r="S109" s="182">
        <v>-1.6984410012773621E-3</v>
      </c>
      <c r="T109" s="182">
        <v>-4.3393273230738858E-3</v>
      </c>
      <c r="U109" s="182">
        <v>9.4244532051916121E-4</v>
      </c>
    </row>
    <row r="110" spans="1:22" x14ac:dyDescent="0.25">
      <c r="B110" s="44">
        <v>6</v>
      </c>
      <c r="C110" s="107">
        <v>148853</v>
      </c>
      <c r="D110" s="107">
        <v>126313</v>
      </c>
      <c r="E110" s="107">
        <v>22540</v>
      </c>
      <c r="F110" s="108">
        <v>0.84857544019939135</v>
      </c>
      <c r="G110" s="179">
        <v>9.2910456306563984E-4</v>
      </c>
      <c r="H110" s="108">
        <v>0.84675442871791085</v>
      </c>
      <c r="I110" s="108">
        <v>0.85039645168087186</v>
      </c>
      <c r="K110" s="31">
        <v>152669</v>
      </c>
      <c r="L110" s="31">
        <v>128981</v>
      </c>
      <c r="M110" s="31">
        <v>23688</v>
      </c>
      <c r="N110" s="41">
        <v>0.84484079937642875</v>
      </c>
      <c r="O110" s="42">
        <v>2.1622178502209125E-3</v>
      </c>
      <c r="P110" s="41">
        <v>0.84060293026326616</v>
      </c>
      <c r="Q110" s="41">
        <v>0.84907866848959135</v>
      </c>
      <c r="S110" s="182">
        <v>-3.7346408229625983E-3</v>
      </c>
      <c r="T110" s="182">
        <v>-6.3065435161792621E-3</v>
      </c>
      <c r="U110" s="182">
        <v>-1.1627381297459349E-3</v>
      </c>
      <c r="V110" s="107" t="s">
        <v>149</v>
      </c>
    </row>
    <row r="111" spans="1:22" x14ac:dyDescent="0.25">
      <c r="B111" s="44">
        <v>7</v>
      </c>
      <c r="C111" s="107">
        <v>148676</v>
      </c>
      <c r="D111" s="107">
        <v>126343</v>
      </c>
      <c r="E111" s="107">
        <v>22333</v>
      </c>
      <c r="F111" s="108">
        <v>0.84978745728967686</v>
      </c>
      <c r="G111" s="179">
        <v>9.2659045695211572E-4</v>
      </c>
      <c r="H111" s="108">
        <v>0.84797137336563222</v>
      </c>
      <c r="I111" s="108">
        <v>0.8516035412137215</v>
      </c>
      <c r="K111" s="31">
        <v>152828</v>
      </c>
      <c r="L111" s="31">
        <v>128574</v>
      </c>
      <c r="M111" s="31">
        <v>24254</v>
      </c>
      <c r="N111" s="41">
        <v>0.84129871489517627</v>
      </c>
      <c r="O111" s="42">
        <v>2.1520321774464494E-3</v>
      </c>
      <c r="P111" s="41">
        <v>0.83708080933380991</v>
      </c>
      <c r="Q111" s="41">
        <v>0.84551662045654263</v>
      </c>
      <c r="S111" s="182">
        <v>-8.4887423945005924E-3</v>
      </c>
      <c r="T111" s="182">
        <v>-1.1068358758839502E-2</v>
      </c>
      <c r="U111" s="182">
        <v>-5.9091260301616828E-3</v>
      </c>
      <c r="V111" s="107" t="s">
        <v>149</v>
      </c>
    </row>
    <row r="112" spans="1:22" x14ac:dyDescent="0.25">
      <c r="B112" s="44">
        <v>8</v>
      </c>
      <c r="C112" s="107">
        <v>148872</v>
      </c>
      <c r="D112" s="107">
        <v>126613</v>
      </c>
      <c r="E112" s="107">
        <v>22259</v>
      </c>
      <c r="F112" s="108">
        <v>0.85048229351389115</v>
      </c>
      <c r="G112" s="179">
        <v>9.242137810005391E-4</v>
      </c>
      <c r="H112" s="108">
        <v>0.84867086778911449</v>
      </c>
      <c r="I112" s="108">
        <v>0.85229371923866781</v>
      </c>
      <c r="K112" s="31">
        <v>152450</v>
      </c>
      <c r="L112" s="31">
        <v>128879</v>
      </c>
      <c r="M112" s="31">
        <v>23571</v>
      </c>
      <c r="N112" s="41">
        <v>0.84538537225319776</v>
      </c>
      <c r="O112" s="42">
        <v>2.1651650822782711E-3</v>
      </c>
      <c r="P112" s="41">
        <v>0.84114172667134868</v>
      </c>
      <c r="Q112" s="41">
        <v>0.84962901783504685</v>
      </c>
      <c r="S112" s="182">
        <v>-5.0969212606933878E-3</v>
      </c>
      <c r="T112" s="182">
        <v>-7.6611227188436359E-3</v>
      </c>
      <c r="U112" s="182">
        <v>-2.5327198025431397E-3</v>
      </c>
      <c r="V112" s="107" t="s">
        <v>149</v>
      </c>
    </row>
    <row r="113" spans="1:22" x14ac:dyDescent="0.25">
      <c r="B113" s="44">
        <v>9</v>
      </c>
      <c r="C113" s="107">
        <v>148941</v>
      </c>
      <c r="D113" s="107">
        <v>128297</v>
      </c>
      <c r="E113" s="107">
        <v>20644</v>
      </c>
      <c r="F113" s="108">
        <v>0.86139478048354723</v>
      </c>
      <c r="G113" s="179">
        <v>8.9533132149252907E-4</v>
      </c>
      <c r="H113" s="108">
        <v>0.85963996333919124</v>
      </c>
      <c r="I113" s="108">
        <v>0.86314959762790322</v>
      </c>
      <c r="K113" s="31">
        <v>152852</v>
      </c>
      <c r="L113" s="31">
        <v>130908</v>
      </c>
      <c r="M113" s="31">
        <v>21944</v>
      </c>
      <c r="N113" s="41">
        <v>0.85643629131447419</v>
      </c>
      <c r="O113" s="42">
        <v>2.1905819222027326E-3</v>
      </c>
      <c r="P113" s="41">
        <v>0.85214282964177235</v>
      </c>
      <c r="Q113" s="41">
        <v>0.86072975298717602</v>
      </c>
      <c r="S113" s="182">
        <v>-4.9584891690730437E-3</v>
      </c>
      <c r="T113" s="182">
        <v>-7.4423681572508742E-3</v>
      </c>
      <c r="U113" s="182">
        <v>-2.4746101808952132E-3</v>
      </c>
      <c r="V113" s="107" t="s">
        <v>149</v>
      </c>
    </row>
    <row r="114" spans="1:22" x14ac:dyDescent="0.25">
      <c r="B114" s="44">
        <v>10</v>
      </c>
      <c r="C114" s="107">
        <v>148917</v>
      </c>
      <c r="D114" s="107">
        <v>127890</v>
      </c>
      <c r="E114" s="107">
        <v>21027</v>
      </c>
      <c r="F114" s="108">
        <v>0.85880053989806404</v>
      </c>
      <c r="G114" s="179">
        <v>9.0238222732512473E-4</v>
      </c>
      <c r="H114" s="108">
        <v>0.85703190323221778</v>
      </c>
      <c r="I114" s="108">
        <v>0.8605691765639103</v>
      </c>
      <c r="K114" s="31">
        <v>152724</v>
      </c>
      <c r="L114" s="31">
        <v>131375</v>
      </c>
      <c r="M114" s="31">
        <v>21349</v>
      </c>
      <c r="N114" s="41">
        <v>0.86021188549278438</v>
      </c>
      <c r="O114" s="42">
        <v>2.2011609208757192E-3</v>
      </c>
      <c r="P114" s="41">
        <v>0.85589768936369093</v>
      </c>
      <c r="Q114" s="41">
        <v>0.86452608162187783</v>
      </c>
      <c r="S114" s="182">
        <v>1.4113455947203368E-3</v>
      </c>
      <c r="T114" s="182">
        <v>-1.069154013214205E-3</v>
      </c>
      <c r="U114" s="182">
        <v>3.8918452026548787E-3</v>
      </c>
      <c r="V114" s="107" t="s">
        <v>149</v>
      </c>
    </row>
    <row r="115" spans="1:22" x14ac:dyDescent="0.25">
      <c r="G115" s="179"/>
      <c r="O115" s="42"/>
      <c r="S115" s="182"/>
      <c r="T115" s="182"/>
      <c r="U115" s="182"/>
    </row>
    <row r="116" spans="1:22" x14ac:dyDescent="0.25">
      <c r="B116" s="31" t="s">
        <v>236</v>
      </c>
      <c r="C116" s="107">
        <v>148901</v>
      </c>
      <c r="D116" s="107">
        <v>102609</v>
      </c>
      <c r="E116" s="107">
        <v>46292</v>
      </c>
      <c r="F116" s="108">
        <v>0.6891088709948221</v>
      </c>
      <c r="G116" s="179">
        <v>1.1994973094094515E-3</v>
      </c>
      <c r="H116" s="108">
        <v>0.68675789946882693</v>
      </c>
      <c r="I116" s="108">
        <v>0.69145984252081727</v>
      </c>
      <c r="K116" s="31">
        <v>152581</v>
      </c>
      <c r="L116" s="31">
        <v>104481</v>
      </c>
      <c r="M116" s="31">
        <v>48100</v>
      </c>
      <c r="N116" s="41">
        <v>0.68475760415779163</v>
      </c>
      <c r="O116" s="42">
        <v>1.753019048858527E-3</v>
      </c>
      <c r="P116" s="41">
        <v>0.68132174995781625</v>
      </c>
      <c r="Q116" s="41">
        <v>0.68819345835776702</v>
      </c>
      <c r="S116" s="182">
        <v>-4.3512668370304652E-3</v>
      </c>
      <c r="T116" s="182">
        <v>-7.6621867106605353E-3</v>
      </c>
      <c r="U116" s="182">
        <v>-1.0403469634003952E-3</v>
      </c>
      <c r="V116" s="107" t="s">
        <v>149</v>
      </c>
    </row>
    <row r="117" spans="1:22" x14ac:dyDescent="0.25">
      <c r="B117" s="31" t="s">
        <v>237</v>
      </c>
      <c r="C117" s="107">
        <v>1340050</v>
      </c>
      <c r="D117" s="107">
        <v>1114870</v>
      </c>
      <c r="E117" s="107">
        <v>225180</v>
      </c>
      <c r="F117" s="108">
        <v>0.83196149397410546</v>
      </c>
      <c r="G117" s="179">
        <v>3.2299479021346585E-4</v>
      </c>
      <c r="H117" s="108">
        <v>0.83132843581809301</v>
      </c>
      <c r="I117" s="108">
        <v>0.8325945521301179</v>
      </c>
      <c r="K117" s="31">
        <v>1374702</v>
      </c>
      <c r="L117" s="31">
        <v>1138936</v>
      </c>
      <c r="M117" s="31">
        <v>235766</v>
      </c>
      <c r="N117" s="41">
        <v>0.82849664872823348</v>
      </c>
      <c r="O117" s="42">
        <v>7.0662089218699597E-4</v>
      </c>
      <c r="P117" s="41">
        <v>0.82711169722882338</v>
      </c>
      <c r="Q117" s="41">
        <v>0.82988160022764357</v>
      </c>
      <c r="S117" s="182">
        <v>-3.4648452458719836E-3</v>
      </c>
      <c r="T117" s="182">
        <v>-4.3580681956008095E-3</v>
      </c>
      <c r="U117" s="182">
        <v>-2.5716222961431577E-3</v>
      </c>
      <c r="V117" s="107" t="s">
        <v>149</v>
      </c>
    </row>
    <row r="118" spans="1:22" x14ac:dyDescent="0.25">
      <c r="G118" s="179"/>
      <c r="O118" s="42"/>
      <c r="S118" s="182"/>
      <c r="T118" s="182"/>
      <c r="U118" s="182"/>
    </row>
    <row r="119" spans="1:22" x14ac:dyDescent="0.25">
      <c r="A119" s="31" t="s">
        <v>347</v>
      </c>
      <c r="B119" s="31" t="s">
        <v>233</v>
      </c>
      <c r="C119" s="107">
        <v>148901</v>
      </c>
      <c r="D119" s="107">
        <v>102609</v>
      </c>
      <c r="E119" s="107">
        <v>46292</v>
      </c>
      <c r="F119" s="108">
        <v>0.6891088709948221</v>
      </c>
      <c r="G119" s="179">
        <v>1.1994973094094515E-3</v>
      </c>
      <c r="H119" s="108">
        <v>0.68675789946882693</v>
      </c>
      <c r="I119" s="108">
        <v>0.69145984252081727</v>
      </c>
      <c r="K119" s="31">
        <v>152581</v>
      </c>
      <c r="L119" s="31">
        <v>104481</v>
      </c>
      <c r="M119" s="31">
        <v>48100</v>
      </c>
      <c r="N119" s="41">
        <v>0.68475760415779163</v>
      </c>
      <c r="O119" s="42">
        <v>1.753019048858527E-3</v>
      </c>
      <c r="P119" s="41">
        <v>0.68132174995781625</v>
      </c>
      <c r="Q119" s="41">
        <v>0.68819345835776702</v>
      </c>
      <c r="S119" s="182">
        <v>-4.3512668370304652E-3</v>
      </c>
      <c r="T119" s="182">
        <v>-7.6621867106605353E-3</v>
      </c>
      <c r="U119" s="182">
        <v>-1.0403469634003952E-3</v>
      </c>
      <c r="V119" s="107" t="s">
        <v>149</v>
      </c>
    </row>
    <row r="120" spans="1:22" x14ac:dyDescent="0.25">
      <c r="B120" s="31" t="s">
        <v>234</v>
      </c>
      <c r="C120" s="107">
        <v>446999</v>
      </c>
      <c r="D120" s="107">
        <v>354842</v>
      </c>
      <c r="E120" s="107">
        <v>92157</v>
      </c>
      <c r="F120" s="108">
        <v>0.79383175353859847</v>
      </c>
      <c r="G120" s="179">
        <v>6.0509260620123743E-4</v>
      </c>
      <c r="H120" s="108">
        <v>0.79264579382313261</v>
      </c>
      <c r="I120" s="108">
        <v>0.79501771325406434</v>
      </c>
      <c r="K120" s="31">
        <v>458409</v>
      </c>
      <c r="L120" s="31">
        <v>362576</v>
      </c>
      <c r="M120" s="31">
        <v>95833</v>
      </c>
      <c r="N120" s="41">
        <v>0.79094433137220255</v>
      </c>
      <c r="O120" s="42">
        <v>1.1682057782657041E-3</v>
      </c>
      <c r="P120" s="41">
        <v>0.78865469012027023</v>
      </c>
      <c r="Q120" s="41">
        <v>0.79323397262413486</v>
      </c>
      <c r="S120" s="182">
        <v>-2.8874221663959254E-3</v>
      </c>
      <c r="T120" s="182">
        <v>-4.5584232612702145E-3</v>
      </c>
      <c r="U120" s="182">
        <v>-1.2164210715216361E-3</v>
      </c>
      <c r="V120" s="107" t="s">
        <v>149</v>
      </c>
    </row>
    <row r="121" spans="1:22" x14ac:dyDescent="0.25">
      <c r="B121" s="31" t="s">
        <v>235</v>
      </c>
      <c r="C121" s="107">
        <v>893051</v>
      </c>
      <c r="D121" s="107">
        <v>760028</v>
      </c>
      <c r="E121" s="107">
        <v>133023</v>
      </c>
      <c r="F121" s="108">
        <v>0.85104658076638395</v>
      </c>
      <c r="G121" s="179">
        <v>3.7675911970537252E-4</v>
      </c>
      <c r="H121" s="108">
        <v>0.85030814646091446</v>
      </c>
      <c r="I121" s="108">
        <v>0.85178501507185345</v>
      </c>
      <c r="K121" s="31">
        <v>916293</v>
      </c>
      <c r="L121" s="31">
        <v>776360</v>
      </c>
      <c r="M121" s="31">
        <v>139933</v>
      </c>
      <c r="N121" s="41">
        <v>0.84728356540975436</v>
      </c>
      <c r="O121" s="42">
        <v>8.8513924783895743E-4</v>
      </c>
      <c r="P121" s="41">
        <v>0.84554872436268713</v>
      </c>
      <c r="Q121" s="41">
        <v>0.84901840645682158</v>
      </c>
      <c r="S121" s="182">
        <v>-3.7630153566295954E-3</v>
      </c>
      <c r="T121" s="182">
        <v>-4.8059899524862124E-3</v>
      </c>
      <c r="U121" s="182">
        <v>-2.7200407607729784E-3</v>
      </c>
      <c r="V121" s="107" t="s">
        <v>149</v>
      </c>
    </row>
    <row r="122" spans="1:22" x14ac:dyDescent="0.25">
      <c r="G122" s="179"/>
      <c r="O122" s="42"/>
      <c r="S122" s="182"/>
      <c r="T122" s="182"/>
      <c r="U122" s="182"/>
    </row>
    <row r="123" spans="1:22" x14ac:dyDescent="0.25">
      <c r="A123" s="31" t="s">
        <v>74</v>
      </c>
      <c r="B123" s="31" t="s">
        <v>75</v>
      </c>
      <c r="C123" s="107">
        <v>6319</v>
      </c>
      <c r="D123" s="107">
        <v>4470</v>
      </c>
      <c r="E123" s="107">
        <v>1849</v>
      </c>
      <c r="F123" s="108">
        <v>0.70739040987498025</v>
      </c>
      <c r="G123" s="179">
        <v>5.7233418157663215E-3</v>
      </c>
      <c r="H123" s="108">
        <v>0.69617286604486617</v>
      </c>
      <c r="I123" s="108">
        <v>0.71860795370509434</v>
      </c>
      <c r="K123" s="31">
        <v>10045</v>
      </c>
      <c r="L123" s="31">
        <v>7420</v>
      </c>
      <c r="M123" s="31">
        <v>2625</v>
      </c>
      <c r="N123" s="41">
        <v>0.73867595818815335</v>
      </c>
      <c r="O123" s="42">
        <v>4.3837087764166931E-3</v>
      </c>
      <c r="P123" s="41">
        <v>0.73008404686766448</v>
      </c>
      <c r="Q123" s="41">
        <v>0.74726786950864221</v>
      </c>
      <c r="S123" s="182">
        <v>3.1285548313173095E-2</v>
      </c>
      <c r="T123" s="182">
        <v>1.7155383158138082E-2</v>
      </c>
      <c r="U123" s="182">
        <v>4.5415713468208108E-2</v>
      </c>
      <c r="V123" s="107" t="s">
        <v>149</v>
      </c>
    </row>
    <row r="124" spans="1:22" x14ac:dyDescent="0.25">
      <c r="B124" s="31" t="s">
        <v>76</v>
      </c>
      <c r="C124" s="107">
        <v>1482632</v>
      </c>
      <c r="D124" s="107">
        <v>1213009</v>
      </c>
      <c r="E124" s="107">
        <v>269623</v>
      </c>
      <c r="F124" s="108">
        <v>0.81814570304701373</v>
      </c>
      <c r="G124" s="179">
        <v>3.167819485364347E-4</v>
      </c>
      <c r="H124" s="108">
        <v>0.81752482183692987</v>
      </c>
      <c r="I124" s="108">
        <v>0.81876658425709758</v>
      </c>
      <c r="K124" s="31">
        <v>1517238</v>
      </c>
      <c r="L124" s="31">
        <v>1235997</v>
      </c>
      <c r="M124" s="31">
        <v>281241</v>
      </c>
      <c r="N124" s="41">
        <v>0.81463620078062904</v>
      </c>
      <c r="O124" s="42">
        <v>3.1547682262881958E-4</v>
      </c>
      <c r="P124" s="41">
        <v>0.8140178775703194</v>
      </c>
      <c r="Q124" s="41">
        <v>0.81525452399093867</v>
      </c>
      <c r="S124" s="182">
        <v>-3.5095022663846898E-3</v>
      </c>
      <c r="T124" s="182">
        <v>-4.3857700838116432E-3</v>
      </c>
      <c r="U124" s="182">
        <v>-2.6332344489577364E-3</v>
      </c>
      <c r="V124" s="107" t="s">
        <v>149</v>
      </c>
    </row>
    <row r="125" spans="1:22" x14ac:dyDescent="0.25">
      <c r="G125" s="179"/>
      <c r="O125" s="42"/>
      <c r="S125" s="182"/>
      <c r="T125" s="182"/>
      <c r="U125" s="182"/>
    </row>
    <row r="126" spans="1:22" x14ac:dyDescent="0.25">
      <c r="A126" s="31" t="s">
        <v>77</v>
      </c>
      <c r="B126" s="31" t="s">
        <v>78</v>
      </c>
      <c r="C126" s="107">
        <v>1080561</v>
      </c>
      <c r="D126" s="107">
        <v>927048</v>
      </c>
      <c r="E126" s="107">
        <v>153513</v>
      </c>
      <c r="F126" s="108">
        <v>0.85793212969929511</v>
      </c>
      <c r="G126" s="179">
        <v>3.358534059698156E-4</v>
      </c>
      <c r="H126" s="108">
        <v>0.8572738691195092</v>
      </c>
      <c r="I126" s="108">
        <v>0.85859039027908102</v>
      </c>
      <c r="K126" s="31">
        <v>1106844</v>
      </c>
      <c r="L126" s="31">
        <v>946146</v>
      </c>
      <c r="M126" s="31">
        <v>160698</v>
      </c>
      <c r="N126" s="41">
        <v>0.85481422856337475</v>
      </c>
      <c r="O126" s="42">
        <v>3.3485338374734404E-4</v>
      </c>
      <c r="P126" s="41">
        <v>0.85415792799112855</v>
      </c>
      <c r="Q126" s="41">
        <v>0.85547052913562094</v>
      </c>
      <c r="S126" s="182">
        <v>-3.1179011359203646E-3</v>
      </c>
      <c r="T126" s="182">
        <v>-4.0474543547772352E-3</v>
      </c>
      <c r="U126" s="182">
        <v>-2.1883479170634939E-3</v>
      </c>
      <c r="V126" s="107" t="s">
        <v>149</v>
      </c>
    </row>
    <row r="127" spans="1:22" x14ac:dyDescent="0.25">
      <c r="B127" s="31" t="s">
        <v>79</v>
      </c>
      <c r="C127" s="107">
        <v>378396</v>
      </c>
      <c r="D127" s="107">
        <v>269051</v>
      </c>
      <c r="E127" s="107">
        <v>109345</v>
      </c>
      <c r="F127" s="108">
        <v>0.71103024344866228</v>
      </c>
      <c r="G127" s="179">
        <v>7.3688033113351425E-4</v>
      </c>
      <c r="H127" s="108">
        <v>0.70958598453872468</v>
      </c>
      <c r="I127" s="108">
        <v>0.71247450235859988</v>
      </c>
      <c r="K127" s="31">
        <v>398585</v>
      </c>
      <c r="L127" s="31">
        <v>282183</v>
      </c>
      <c r="M127" s="31">
        <v>116402</v>
      </c>
      <c r="N127" s="41">
        <v>0.70796191527528629</v>
      </c>
      <c r="O127" s="42">
        <v>7.2021840939662273E-4</v>
      </c>
      <c r="P127" s="41">
        <v>0.70655031313186623</v>
      </c>
      <c r="Q127" s="41">
        <v>0.70937351741870636</v>
      </c>
      <c r="S127" s="182">
        <v>-3.0683281733759893E-3</v>
      </c>
      <c r="T127" s="182">
        <v>-5.0878960235174863E-3</v>
      </c>
      <c r="U127" s="182">
        <v>-1.0487603232344923E-3</v>
      </c>
      <c r="V127" s="107" t="s">
        <v>149</v>
      </c>
    </row>
    <row r="128" spans="1:22" x14ac:dyDescent="0.25">
      <c r="G128" s="179"/>
      <c r="O128" s="42"/>
      <c r="S128" s="182"/>
      <c r="T128" s="182"/>
      <c r="U128" s="182"/>
    </row>
    <row r="129" spans="1:22" x14ac:dyDescent="0.25">
      <c r="A129" s="31" t="s">
        <v>114</v>
      </c>
      <c r="B129" s="44">
        <v>1</v>
      </c>
      <c r="C129" s="107">
        <v>139448</v>
      </c>
      <c r="D129" s="107">
        <v>98279</v>
      </c>
      <c r="E129" s="107">
        <v>41169</v>
      </c>
      <c r="F129" s="108">
        <v>0.70477167116057593</v>
      </c>
      <c r="G129" s="179">
        <v>1.2215101741356014E-3</v>
      </c>
      <c r="H129" s="108">
        <v>0.70237755521252088</v>
      </c>
      <c r="I129" s="108">
        <v>0.70716578710863098</v>
      </c>
      <c r="K129" s="31">
        <v>153248</v>
      </c>
      <c r="L129" s="31">
        <v>107448</v>
      </c>
      <c r="M129" s="31">
        <v>45800</v>
      </c>
      <c r="N129" s="41">
        <v>0.70113802463979957</v>
      </c>
      <c r="O129" s="42">
        <v>1.1693369790542097E-3</v>
      </c>
      <c r="P129" s="41">
        <v>0.69884616627506246</v>
      </c>
      <c r="Q129" s="41">
        <v>0.70342988300453668</v>
      </c>
      <c r="S129" s="182">
        <v>-3.6336465207763569E-3</v>
      </c>
      <c r="T129" s="182">
        <v>-6.9479804855341852E-3</v>
      </c>
      <c r="U129" s="182">
        <v>-3.1931255601852894E-4</v>
      </c>
      <c r="V129" s="107" t="s">
        <v>149</v>
      </c>
    </row>
    <row r="130" spans="1:22" x14ac:dyDescent="0.25">
      <c r="B130" s="44">
        <v>2</v>
      </c>
      <c r="C130" s="107">
        <v>143450</v>
      </c>
      <c r="D130" s="107">
        <v>113637</v>
      </c>
      <c r="E130" s="107">
        <v>29813</v>
      </c>
      <c r="F130" s="108">
        <v>0.79217148832345763</v>
      </c>
      <c r="G130" s="179">
        <v>1.0713019393793332E-3</v>
      </c>
      <c r="H130" s="108">
        <v>0.79007177510570625</v>
      </c>
      <c r="I130" s="108">
        <v>0.794271201541209</v>
      </c>
      <c r="K130" s="31">
        <v>150551</v>
      </c>
      <c r="L130" s="31">
        <v>118825</v>
      </c>
      <c r="M130" s="31">
        <v>31726</v>
      </c>
      <c r="N130" s="41">
        <v>0.78926742432796859</v>
      </c>
      <c r="O130" s="42">
        <v>1.0510808040003728E-3</v>
      </c>
      <c r="P130" s="41">
        <v>0.78720734380728641</v>
      </c>
      <c r="Q130" s="41">
        <v>0.79132750484865078</v>
      </c>
      <c r="S130" s="182">
        <v>-2.9040639954890368E-3</v>
      </c>
      <c r="T130" s="182">
        <v>-5.8456699087700752E-3</v>
      </c>
      <c r="U130" s="182">
        <v>3.7541917792001563E-5</v>
      </c>
    </row>
    <row r="131" spans="1:22" x14ac:dyDescent="0.25">
      <c r="B131" s="44">
        <v>3</v>
      </c>
      <c r="C131" s="107">
        <v>141436</v>
      </c>
      <c r="D131" s="107">
        <v>115038</v>
      </c>
      <c r="E131" s="107">
        <v>26398</v>
      </c>
      <c r="F131" s="108">
        <v>0.81335727820356907</v>
      </c>
      <c r="G131" s="179">
        <v>1.0360154343079225E-3</v>
      </c>
      <c r="H131" s="108">
        <v>0.81132672526489791</v>
      </c>
      <c r="I131" s="108">
        <v>0.81538783114224023</v>
      </c>
      <c r="K131" s="31">
        <v>144951</v>
      </c>
      <c r="L131" s="31">
        <v>117651</v>
      </c>
      <c r="M131" s="31">
        <v>27300</v>
      </c>
      <c r="N131" s="41">
        <v>0.8116604921663183</v>
      </c>
      <c r="O131" s="42">
        <v>1.0269452990111488E-3</v>
      </c>
      <c r="P131" s="41">
        <v>0.80964771636616373</v>
      </c>
      <c r="Q131" s="41">
        <v>0.81367326796647288</v>
      </c>
      <c r="S131" s="182">
        <v>-1.6967860372507637E-3</v>
      </c>
      <c r="T131" s="182">
        <v>-4.5559313781138901E-3</v>
      </c>
      <c r="U131" s="182">
        <v>1.1623593036123631E-3</v>
      </c>
    </row>
    <row r="132" spans="1:22" x14ac:dyDescent="0.25">
      <c r="B132" s="44">
        <v>4</v>
      </c>
      <c r="C132" s="107">
        <v>148282</v>
      </c>
      <c r="D132" s="107">
        <v>122584</v>
      </c>
      <c r="E132" s="107">
        <v>25698</v>
      </c>
      <c r="F132" s="108">
        <v>0.82669508099432165</v>
      </c>
      <c r="G132" s="179">
        <v>9.8295560637677625E-4</v>
      </c>
      <c r="H132" s="108">
        <v>0.82476852340742146</v>
      </c>
      <c r="I132" s="108">
        <v>0.82862163858122184</v>
      </c>
      <c r="K132" s="31">
        <v>150845</v>
      </c>
      <c r="L132" s="31">
        <v>124254</v>
      </c>
      <c r="M132" s="31">
        <v>26591</v>
      </c>
      <c r="N132" s="41">
        <v>0.82371971228744734</v>
      </c>
      <c r="O132" s="42">
        <v>9.8112907349237979E-4</v>
      </c>
      <c r="P132" s="41">
        <v>0.8217967346392171</v>
      </c>
      <c r="Q132" s="41">
        <v>0.82564268993567758</v>
      </c>
      <c r="S132" s="182">
        <v>-2.9753687068743151E-3</v>
      </c>
      <c r="T132" s="182">
        <v>-5.6974523720355122E-3</v>
      </c>
      <c r="U132" s="182">
        <v>-2.5328504171311843E-4</v>
      </c>
      <c r="V132" s="107" t="s">
        <v>149</v>
      </c>
    </row>
    <row r="133" spans="1:22" x14ac:dyDescent="0.25">
      <c r="B133" s="44">
        <v>5</v>
      </c>
      <c r="C133" s="107">
        <v>146060</v>
      </c>
      <c r="D133" s="107">
        <v>121281</v>
      </c>
      <c r="E133" s="107">
        <v>24779</v>
      </c>
      <c r="F133" s="108">
        <v>0.8303505408736136</v>
      </c>
      <c r="G133" s="179">
        <v>9.8206747512849871E-4</v>
      </c>
      <c r="H133" s="108">
        <v>0.82842572399197356</v>
      </c>
      <c r="I133" s="108">
        <v>0.83227535775525363</v>
      </c>
      <c r="K133" s="31">
        <v>148015</v>
      </c>
      <c r="L133" s="31">
        <v>122597</v>
      </c>
      <c r="M133" s="31">
        <v>25418</v>
      </c>
      <c r="N133" s="41">
        <v>0.8282741614025606</v>
      </c>
      <c r="O133" s="42">
        <v>9.8028422725369925E-4</v>
      </c>
      <c r="P133" s="41">
        <v>0.8263528396225307</v>
      </c>
      <c r="Q133" s="41">
        <v>0.83019548318259051</v>
      </c>
      <c r="S133" s="182">
        <v>-2.0763794710529915E-3</v>
      </c>
      <c r="T133" s="182">
        <v>-4.7960612978173679E-3</v>
      </c>
      <c r="U133" s="182">
        <v>6.4330235571138494E-4</v>
      </c>
    </row>
    <row r="134" spans="1:22" x14ac:dyDescent="0.25">
      <c r="B134" s="44">
        <v>6</v>
      </c>
      <c r="C134" s="107">
        <v>141638</v>
      </c>
      <c r="D134" s="107">
        <v>119525</v>
      </c>
      <c r="E134" s="107">
        <v>22113</v>
      </c>
      <c r="F134" s="108">
        <v>0.84387664327369771</v>
      </c>
      <c r="G134" s="179">
        <v>9.6445846813786253E-4</v>
      </c>
      <c r="H134" s="108">
        <v>0.84198633941156287</v>
      </c>
      <c r="I134" s="108">
        <v>0.84576694713583256</v>
      </c>
      <c r="K134" s="31">
        <v>143944</v>
      </c>
      <c r="L134" s="31">
        <v>121004</v>
      </c>
      <c r="M134" s="31">
        <v>22940</v>
      </c>
      <c r="N134" s="41">
        <v>0.84063246818207082</v>
      </c>
      <c r="O134" s="42">
        <v>9.6473096835372589E-4</v>
      </c>
      <c r="P134" s="41">
        <v>0.83874163022932702</v>
      </c>
      <c r="Q134" s="41">
        <v>0.84252330613481463</v>
      </c>
      <c r="S134" s="182">
        <v>-3.2441750916268886E-3</v>
      </c>
      <c r="T134" s="182">
        <v>-5.9178952664636145E-3</v>
      </c>
      <c r="U134" s="182">
        <v>-5.704549167901622E-4</v>
      </c>
      <c r="V134" s="107" t="s">
        <v>149</v>
      </c>
    </row>
    <row r="135" spans="1:22" x14ac:dyDescent="0.25">
      <c r="B135" s="44">
        <v>7</v>
      </c>
      <c r="C135" s="107">
        <v>150661</v>
      </c>
      <c r="D135" s="107">
        <v>127760</v>
      </c>
      <c r="E135" s="107">
        <v>22901</v>
      </c>
      <c r="F135" s="108">
        <v>0.84799649544341271</v>
      </c>
      <c r="G135" s="179">
        <v>9.2496096769449534E-4</v>
      </c>
      <c r="H135" s="108">
        <v>0.84618360525962621</v>
      </c>
      <c r="I135" s="108">
        <v>0.84980938562719921</v>
      </c>
      <c r="K135" s="31">
        <v>150538</v>
      </c>
      <c r="L135" s="31">
        <v>126867</v>
      </c>
      <c r="M135" s="31">
        <v>23671</v>
      </c>
      <c r="N135" s="41">
        <v>0.84275731044653179</v>
      </c>
      <c r="O135" s="42">
        <v>9.3823887838040193E-4</v>
      </c>
      <c r="P135" s="41">
        <v>0.84091839603601093</v>
      </c>
      <c r="Q135" s="41">
        <v>0.84459622485705266</v>
      </c>
      <c r="S135" s="182">
        <v>-5.239184996880919E-3</v>
      </c>
      <c r="T135" s="182">
        <v>-7.821513808841319E-3</v>
      </c>
      <c r="U135" s="182">
        <v>-2.656856184920519E-3</v>
      </c>
      <c r="V135" s="107" t="s">
        <v>149</v>
      </c>
    </row>
    <row r="136" spans="1:22" x14ac:dyDescent="0.25">
      <c r="B136" s="44">
        <v>8</v>
      </c>
      <c r="C136" s="107">
        <v>150621</v>
      </c>
      <c r="D136" s="107">
        <v>126264</v>
      </c>
      <c r="E136" s="107">
        <v>24357</v>
      </c>
      <c r="F136" s="108">
        <v>0.83828948154639793</v>
      </c>
      <c r="G136" s="179">
        <v>9.4868794028131096E-4</v>
      </c>
      <c r="H136" s="108">
        <v>0.83643008735087909</v>
      </c>
      <c r="I136" s="108">
        <v>0.84014887574191677</v>
      </c>
      <c r="K136" s="31">
        <v>151246</v>
      </c>
      <c r="L136" s="31">
        <v>126504</v>
      </c>
      <c r="M136" s="31">
        <v>24742</v>
      </c>
      <c r="N136" s="41">
        <v>0.83641220263676397</v>
      </c>
      <c r="O136" s="42">
        <v>9.5113833000277958E-4</v>
      </c>
      <c r="P136" s="41">
        <v>0.83454800576564292</v>
      </c>
      <c r="Q136" s="41">
        <v>0.83827639950788502</v>
      </c>
      <c r="S136" s="182">
        <v>-1.8772789096339615E-3</v>
      </c>
      <c r="T136" s="182">
        <v>-4.5103059757877293E-3</v>
      </c>
      <c r="U136" s="182">
        <v>7.5574815651980676E-4</v>
      </c>
    </row>
    <row r="137" spans="1:22" x14ac:dyDescent="0.25">
      <c r="B137" s="44">
        <v>9</v>
      </c>
      <c r="C137" s="107">
        <v>147723</v>
      </c>
      <c r="D137" s="107">
        <v>125133</v>
      </c>
      <c r="E137" s="107">
        <v>22590</v>
      </c>
      <c r="F137" s="108">
        <v>0.84707865396722248</v>
      </c>
      <c r="G137" s="179">
        <v>9.3642255460687194E-4</v>
      </c>
      <c r="H137" s="108">
        <v>0.84524329948588206</v>
      </c>
      <c r="I137" s="108">
        <v>0.84891400844856291</v>
      </c>
      <c r="K137" s="31">
        <v>149811</v>
      </c>
      <c r="L137" s="31">
        <v>126851</v>
      </c>
      <c r="M137" s="31">
        <v>22960</v>
      </c>
      <c r="N137" s="41">
        <v>0.84674022601811616</v>
      </c>
      <c r="O137" s="42">
        <v>9.3071633228511744E-4</v>
      </c>
      <c r="P137" s="41">
        <v>0.8449160555270141</v>
      </c>
      <c r="Q137" s="41">
        <v>0.84856439650921822</v>
      </c>
      <c r="S137" s="182">
        <v>-3.3842794910632357E-4</v>
      </c>
      <c r="T137" s="182">
        <v>-2.9261625076089193E-3</v>
      </c>
      <c r="U137" s="182">
        <v>2.2493066093962721E-3</v>
      </c>
    </row>
    <row r="138" spans="1:22" x14ac:dyDescent="0.25">
      <c r="B138" s="44">
        <v>10</v>
      </c>
      <c r="C138" s="107">
        <v>149638</v>
      </c>
      <c r="D138" s="107">
        <v>126598</v>
      </c>
      <c r="E138" s="107">
        <v>23040</v>
      </c>
      <c r="F138" s="108">
        <v>0.84602841524211769</v>
      </c>
      <c r="G138" s="179">
        <v>9.3302185621738966E-4</v>
      </c>
      <c r="H138" s="108">
        <v>0.84419972600714288</v>
      </c>
      <c r="I138" s="108">
        <v>0.8478571044770925</v>
      </c>
      <c r="K138" s="31">
        <v>152267</v>
      </c>
      <c r="L138" s="31">
        <v>128216</v>
      </c>
      <c r="M138" s="31">
        <v>24051</v>
      </c>
      <c r="N138" s="41">
        <v>0.84204719341682699</v>
      </c>
      <c r="O138" s="42">
        <v>9.3460692419410193E-4</v>
      </c>
      <c r="P138" s="41">
        <v>0.84021539750570484</v>
      </c>
      <c r="Q138" s="41">
        <v>0.84387898932794914</v>
      </c>
      <c r="S138" s="182">
        <v>-3.9812218252907039E-3</v>
      </c>
      <c r="T138" s="182">
        <v>-6.5696241892275308E-3</v>
      </c>
      <c r="U138" s="182">
        <v>-1.3928194613538765E-3</v>
      </c>
      <c r="V138" s="107" t="s">
        <v>149</v>
      </c>
    </row>
    <row r="139" spans="1:22" x14ac:dyDescent="0.25">
      <c r="G139" s="179"/>
      <c r="O139" s="42"/>
      <c r="S139" s="182"/>
      <c r="T139" s="182"/>
      <c r="U139" s="182"/>
    </row>
    <row r="140" spans="1:22" x14ac:dyDescent="0.25">
      <c r="A140" s="31" t="s">
        <v>115</v>
      </c>
      <c r="B140" s="31" t="s">
        <v>112</v>
      </c>
      <c r="C140" s="107">
        <v>139448</v>
      </c>
      <c r="D140" s="107">
        <v>98279</v>
      </c>
      <c r="E140" s="107">
        <v>41169</v>
      </c>
      <c r="F140" s="108">
        <v>0.70477167116057593</v>
      </c>
      <c r="G140" s="179">
        <v>1.2215101741356014E-3</v>
      </c>
      <c r="H140" s="108">
        <v>0.70237755521252088</v>
      </c>
      <c r="I140" s="108">
        <v>0.70716578710863098</v>
      </c>
      <c r="K140" s="31">
        <v>153248</v>
      </c>
      <c r="L140" s="31">
        <v>107448</v>
      </c>
      <c r="M140" s="31">
        <v>45800</v>
      </c>
      <c r="N140" s="41">
        <v>0.70113802463979957</v>
      </c>
      <c r="O140" s="42">
        <v>1.1693369790542097E-3</v>
      </c>
      <c r="P140" s="41">
        <v>0.69884616627506246</v>
      </c>
      <c r="Q140" s="41">
        <v>0.70342988300453668</v>
      </c>
      <c r="S140" s="182">
        <v>-3.6336465207763569E-3</v>
      </c>
      <c r="T140" s="182">
        <v>-6.9479804855341852E-3</v>
      </c>
      <c r="U140" s="182">
        <v>-3.1931255601852894E-4</v>
      </c>
      <c r="V140" s="107" t="s">
        <v>149</v>
      </c>
    </row>
    <row r="141" spans="1:22" x14ac:dyDescent="0.25">
      <c r="B141" s="31" t="s">
        <v>113</v>
      </c>
      <c r="C141" s="107">
        <v>1319509</v>
      </c>
      <c r="D141" s="107">
        <v>1097820</v>
      </c>
      <c r="E141" s="107">
        <v>221689</v>
      </c>
      <c r="F141" s="108">
        <v>0.83199129373122882</v>
      </c>
      <c r="G141" s="179">
        <v>3.2547610211223604E-4</v>
      </c>
      <c r="H141" s="108">
        <v>0.83135337229326034</v>
      </c>
      <c r="I141" s="108">
        <v>0.8326292151691973</v>
      </c>
      <c r="K141" s="31">
        <v>1342168</v>
      </c>
      <c r="L141" s="31">
        <v>1112769</v>
      </c>
      <c r="M141" s="31">
        <v>229399</v>
      </c>
      <c r="N141" s="41">
        <v>0.82908324442245684</v>
      </c>
      <c r="O141" s="42">
        <v>3.2492860735476001E-4</v>
      </c>
      <c r="P141" s="41">
        <v>0.82844639605449477</v>
      </c>
      <c r="Q141" s="41">
        <v>0.82972009279041892</v>
      </c>
      <c r="S141" s="182">
        <v>-2.9080493087719761E-3</v>
      </c>
      <c r="T141" s="182">
        <v>-3.8094645660732953E-3</v>
      </c>
      <c r="U141" s="182">
        <v>-2.0066340514706569E-3</v>
      </c>
      <c r="V141" s="107" t="s">
        <v>149</v>
      </c>
    </row>
    <row r="142" spans="1:22" x14ac:dyDescent="0.25">
      <c r="G142" s="179"/>
      <c r="O142" s="42"/>
      <c r="S142" s="182"/>
      <c r="T142" s="182"/>
      <c r="U142" s="182"/>
    </row>
    <row r="143" spans="1:22" x14ac:dyDescent="0.25">
      <c r="A143" s="31" t="s">
        <v>80</v>
      </c>
      <c r="B143" s="31" t="s">
        <v>81</v>
      </c>
      <c r="C143" s="107">
        <v>1217534</v>
      </c>
      <c r="D143" s="107">
        <v>1025499</v>
      </c>
      <c r="E143" s="107">
        <v>192035</v>
      </c>
      <c r="F143" s="108">
        <v>0.84227545185596464</v>
      </c>
      <c r="G143" s="179">
        <v>3.3032098787553159E-4</v>
      </c>
      <c r="H143" s="108">
        <v>0.84162803461639091</v>
      </c>
      <c r="I143" s="108">
        <v>0.84292286909553837</v>
      </c>
      <c r="K143" s="31">
        <v>1213909</v>
      </c>
      <c r="L143" s="31">
        <v>1023765</v>
      </c>
      <c r="M143" s="31">
        <v>190144</v>
      </c>
      <c r="N143" s="41">
        <v>0.84336222896444457</v>
      </c>
      <c r="O143" s="42">
        <v>3.2988476184271377E-4</v>
      </c>
      <c r="P143" s="41">
        <v>0.84271566671218423</v>
      </c>
      <c r="Q143" s="41">
        <v>0.84400879121670491</v>
      </c>
      <c r="S143" s="182">
        <v>1.0867771084799305E-3</v>
      </c>
      <c r="T143" s="182">
        <v>1.7177842204052756E-4</v>
      </c>
      <c r="U143" s="182">
        <v>2.0017757949193334E-3</v>
      </c>
      <c r="V143" s="107" t="s">
        <v>149</v>
      </c>
    </row>
    <row r="144" spans="1:22" x14ac:dyDescent="0.25">
      <c r="B144" s="31" t="s">
        <v>82</v>
      </c>
      <c r="C144" s="107">
        <v>61174</v>
      </c>
      <c r="D144" s="107">
        <v>46438</v>
      </c>
      <c r="E144" s="107">
        <v>14736</v>
      </c>
      <c r="F144" s="108">
        <v>0.75911334880831727</v>
      </c>
      <c r="G144" s="179">
        <v>1.728925349207904E-3</v>
      </c>
      <c r="H144" s="108">
        <v>0.75572471739191149</v>
      </c>
      <c r="I144" s="108">
        <v>0.76250198022472304</v>
      </c>
      <c r="K144" s="31">
        <v>57226</v>
      </c>
      <c r="L144" s="31">
        <v>43331</v>
      </c>
      <c r="M144" s="31">
        <v>13895</v>
      </c>
      <c r="N144" s="41">
        <v>0.75719078740432666</v>
      </c>
      <c r="O144" s="42">
        <v>1.7924149010031037E-3</v>
      </c>
      <c r="P144" s="41">
        <v>0.7536777187530076</v>
      </c>
      <c r="Q144" s="41">
        <v>0.76070385605564572</v>
      </c>
      <c r="S144" s="182">
        <v>-1.922561403990608E-3</v>
      </c>
      <c r="T144" s="182">
        <v>-6.8036831818072451E-3</v>
      </c>
      <c r="U144" s="182">
        <v>2.958560373826029E-3</v>
      </c>
    </row>
    <row r="145" spans="1:22" x14ac:dyDescent="0.25">
      <c r="B145" s="31" t="s">
        <v>83</v>
      </c>
      <c r="C145" s="107">
        <v>100802</v>
      </c>
      <c r="D145" s="107">
        <v>68825</v>
      </c>
      <c r="E145" s="107">
        <v>31977</v>
      </c>
      <c r="F145" s="108">
        <v>0.68277415130652175</v>
      </c>
      <c r="G145" s="179">
        <v>1.4658456583552626E-3</v>
      </c>
      <c r="H145" s="108">
        <v>0.67990114660925105</v>
      </c>
      <c r="I145" s="108">
        <v>0.68564715600379245</v>
      </c>
      <c r="K145" s="31">
        <v>111140</v>
      </c>
      <c r="L145" s="31">
        <v>75561</v>
      </c>
      <c r="M145" s="31">
        <v>35579</v>
      </c>
      <c r="N145" s="41">
        <v>0.67987223321936296</v>
      </c>
      <c r="O145" s="42">
        <v>1.3993943898125967E-3</v>
      </c>
      <c r="P145" s="41">
        <v>0.67712947061516282</v>
      </c>
      <c r="Q145" s="41">
        <v>0.68261499582356311</v>
      </c>
      <c r="S145" s="182">
        <v>-2.9019180871587835E-3</v>
      </c>
      <c r="T145" s="182">
        <v>-6.8740060164597288E-3</v>
      </c>
      <c r="U145" s="182">
        <v>1.0701698421421617E-3</v>
      </c>
    </row>
    <row r="146" spans="1:22" x14ac:dyDescent="0.25">
      <c r="B146" s="31" t="s">
        <v>84</v>
      </c>
      <c r="C146" s="107">
        <v>116421</v>
      </c>
      <c r="D146" s="107">
        <v>78839</v>
      </c>
      <c r="E146" s="107">
        <v>37582</v>
      </c>
      <c r="F146" s="108">
        <v>0.67718882332225283</v>
      </c>
      <c r="G146" s="179">
        <v>1.3702932221758657E-3</v>
      </c>
      <c r="H146" s="108">
        <v>0.67450309795852881</v>
      </c>
      <c r="I146" s="108">
        <v>0.67987454868597685</v>
      </c>
      <c r="K146" s="31">
        <v>149076</v>
      </c>
      <c r="L146" s="31">
        <v>102220</v>
      </c>
      <c r="M146" s="31">
        <v>46856</v>
      </c>
      <c r="N146" s="41">
        <v>0.68569052027153932</v>
      </c>
      <c r="O146" s="42">
        <v>1.2023722568265574E-3</v>
      </c>
      <c r="P146" s="41">
        <v>0.68333391395214915</v>
      </c>
      <c r="Q146" s="41">
        <v>0.68804712659092948</v>
      </c>
      <c r="S146" s="182">
        <v>8.5016969492864858E-3</v>
      </c>
      <c r="T146" s="182">
        <v>4.9285774061411944E-3</v>
      </c>
      <c r="U146" s="182">
        <v>1.2074816492431778E-2</v>
      </c>
      <c r="V146" s="107" t="s">
        <v>149</v>
      </c>
    </row>
    <row r="147" spans="1:22" x14ac:dyDescent="0.25">
      <c r="G147" s="179"/>
      <c r="O147" s="42"/>
      <c r="S147" s="182"/>
      <c r="T147" s="182"/>
      <c r="U147" s="182"/>
    </row>
    <row r="148" spans="1:22" x14ac:dyDescent="0.25">
      <c r="B148" s="31" t="s">
        <v>81</v>
      </c>
      <c r="C148" s="107">
        <v>1217534</v>
      </c>
      <c r="D148" s="107">
        <v>1025499</v>
      </c>
      <c r="E148" s="107">
        <v>192035</v>
      </c>
      <c r="F148" s="108">
        <v>0.84227545185596464</v>
      </c>
      <c r="G148" s="179">
        <v>3.3032098787553159E-4</v>
      </c>
      <c r="H148" s="108">
        <v>0.84162803461639091</v>
      </c>
      <c r="I148" s="108">
        <v>0.84292286909553837</v>
      </c>
      <c r="K148" s="31">
        <v>1213909</v>
      </c>
      <c r="L148" s="31">
        <v>1023765</v>
      </c>
      <c r="M148" s="31">
        <v>190144</v>
      </c>
      <c r="N148" s="41">
        <v>0.84336222896444457</v>
      </c>
      <c r="O148" s="42">
        <v>3.2988476184271377E-4</v>
      </c>
      <c r="P148" s="41">
        <v>0.84271566671218423</v>
      </c>
      <c r="Q148" s="41">
        <v>0.84400879121670491</v>
      </c>
      <c r="S148" s="182">
        <v>1.0867771084799305E-3</v>
      </c>
      <c r="T148" s="182">
        <v>1.7177842204052756E-4</v>
      </c>
      <c r="U148" s="182">
        <v>2.0017757949193334E-3</v>
      </c>
      <c r="V148" s="107" t="s">
        <v>149</v>
      </c>
    </row>
    <row r="149" spans="1:22" x14ac:dyDescent="0.25">
      <c r="B149" s="31" t="s">
        <v>84</v>
      </c>
      <c r="C149" s="107">
        <v>278397</v>
      </c>
      <c r="D149" s="107">
        <v>194102</v>
      </c>
      <c r="E149" s="107">
        <v>84295</v>
      </c>
      <c r="F149" s="108">
        <v>0.69721297284094297</v>
      </c>
      <c r="G149" s="179">
        <v>8.7080133492083037E-4</v>
      </c>
      <c r="H149" s="108">
        <v>0.69550623358680874</v>
      </c>
      <c r="I149" s="108">
        <v>0.69891971209507719</v>
      </c>
      <c r="K149" s="31">
        <v>317442</v>
      </c>
      <c r="L149" s="31">
        <v>221112</v>
      </c>
      <c r="M149" s="31">
        <v>96330</v>
      </c>
      <c r="N149" s="41">
        <v>0.69654299053055357</v>
      </c>
      <c r="O149" s="42">
        <v>8.1600037161579152E-4</v>
      </c>
      <c r="P149" s="41">
        <v>0.69494365919081535</v>
      </c>
      <c r="Q149" s="41">
        <v>0.69814232187029179</v>
      </c>
      <c r="S149" s="182">
        <v>-6.6998231038939426E-4</v>
      </c>
      <c r="T149" s="182">
        <v>-3.0090036178173369E-3</v>
      </c>
      <c r="U149" s="182">
        <v>1.6690389970385484E-3</v>
      </c>
    </row>
    <row r="150" spans="1:22" x14ac:dyDescent="0.25">
      <c r="G150" s="179"/>
      <c r="O150" s="42"/>
      <c r="S150" s="182"/>
      <c r="T150" s="182"/>
      <c r="U150" s="182"/>
    </row>
    <row r="151" spans="1:22" x14ac:dyDescent="0.25">
      <c r="A151" s="31" t="s">
        <v>85</v>
      </c>
      <c r="B151" s="31" t="s">
        <v>86</v>
      </c>
      <c r="C151" s="107">
        <v>2642</v>
      </c>
      <c r="D151" s="107">
        <v>1770</v>
      </c>
      <c r="E151" s="107">
        <v>872</v>
      </c>
      <c r="F151" s="108">
        <v>0.66994700984102951</v>
      </c>
      <c r="G151" s="179">
        <v>9.1484107538415751E-3</v>
      </c>
      <c r="H151" s="108">
        <v>0.65201645424772114</v>
      </c>
      <c r="I151" s="108">
        <v>0.68787756543433787</v>
      </c>
      <c r="K151" s="31">
        <v>3737</v>
      </c>
      <c r="L151" s="31">
        <v>2664</v>
      </c>
      <c r="M151" s="31">
        <v>1073</v>
      </c>
      <c r="N151" s="41">
        <v>0.71287128712871284</v>
      </c>
      <c r="O151" s="42">
        <v>7.4008623107386208E-3</v>
      </c>
      <c r="P151" s="41">
        <v>0.69836586354512531</v>
      </c>
      <c r="Q151" s="41">
        <v>0.72737671071230037</v>
      </c>
      <c r="S151" s="182">
        <v>4.2924277287683332E-2</v>
      </c>
      <c r="T151" s="182">
        <v>1.9860633044339621E-2</v>
      </c>
      <c r="U151" s="182">
        <v>6.5987921531027047E-2</v>
      </c>
      <c r="V151" s="107" t="s">
        <v>149</v>
      </c>
    </row>
    <row r="152" spans="1:22" x14ac:dyDescent="0.25">
      <c r="B152" s="31" t="s">
        <v>87</v>
      </c>
      <c r="C152" s="107">
        <v>11099</v>
      </c>
      <c r="D152" s="107">
        <v>7964</v>
      </c>
      <c r="E152" s="107">
        <v>3135</v>
      </c>
      <c r="F152" s="108">
        <v>0.71754212091179381</v>
      </c>
      <c r="G152" s="179">
        <v>4.2732531473586724E-3</v>
      </c>
      <c r="H152" s="108">
        <v>0.70916669864614834</v>
      </c>
      <c r="I152" s="108">
        <v>0.72591754317743928</v>
      </c>
      <c r="K152" s="31">
        <v>11940</v>
      </c>
      <c r="L152" s="31">
        <v>8705</v>
      </c>
      <c r="M152" s="31">
        <v>3235</v>
      </c>
      <c r="N152" s="41">
        <v>0.72906197654941374</v>
      </c>
      <c r="O152" s="42">
        <v>4.067382727611292E-3</v>
      </c>
      <c r="P152" s="41">
        <v>0.72109005289195527</v>
      </c>
      <c r="Q152" s="41">
        <v>0.73703390020687221</v>
      </c>
      <c r="S152" s="182">
        <v>1.1519855637619925E-2</v>
      </c>
      <c r="T152" s="182">
        <v>-4.3196665919297689E-5</v>
      </c>
      <c r="U152" s="182">
        <v>2.3082907941159147E-2</v>
      </c>
      <c r="V152" s="107" t="s">
        <v>149</v>
      </c>
    </row>
    <row r="153" spans="1:22" x14ac:dyDescent="0.25">
      <c r="B153" s="31" t="s">
        <v>88</v>
      </c>
      <c r="C153" s="107">
        <v>5985</v>
      </c>
      <c r="D153" s="107">
        <v>4085</v>
      </c>
      <c r="E153" s="107">
        <v>1900</v>
      </c>
      <c r="F153" s="108">
        <v>0.68253968253968256</v>
      </c>
      <c r="G153" s="179">
        <v>6.0169527184802092E-3</v>
      </c>
      <c r="H153" s="108">
        <v>0.67074667191478099</v>
      </c>
      <c r="I153" s="108">
        <v>0.69433269316458412</v>
      </c>
      <c r="K153" s="31">
        <v>6815</v>
      </c>
      <c r="L153" s="31">
        <v>4512</v>
      </c>
      <c r="M153" s="31">
        <v>2303</v>
      </c>
      <c r="N153" s="41">
        <v>0.66206896551724137</v>
      </c>
      <c r="O153" s="42">
        <v>5.7297110924257209E-3</v>
      </c>
      <c r="P153" s="41">
        <v>0.6508389381342673</v>
      </c>
      <c r="Q153" s="41">
        <v>0.67329899290021544</v>
      </c>
      <c r="S153" s="182">
        <v>-2.0470717022441187E-2</v>
      </c>
      <c r="T153" s="182">
        <v>-3.6755629079190735E-2</v>
      </c>
      <c r="U153" s="182">
        <v>-4.1858049656916425E-3</v>
      </c>
      <c r="V153" s="107" t="s">
        <v>149</v>
      </c>
    </row>
    <row r="154" spans="1:22" x14ac:dyDescent="0.25">
      <c r="B154" s="31" t="s">
        <v>89</v>
      </c>
      <c r="C154" s="107">
        <v>8685</v>
      </c>
      <c r="D154" s="107">
        <v>6495</v>
      </c>
      <c r="E154" s="107">
        <v>2190</v>
      </c>
      <c r="F154" s="108">
        <v>0.74784110535405868</v>
      </c>
      <c r="G154" s="179">
        <v>4.6596886701588715E-3</v>
      </c>
      <c r="H154" s="108">
        <v>0.73870828338137795</v>
      </c>
      <c r="I154" s="108">
        <v>0.7569739273267394</v>
      </c>
      <c r="K154" s="31">
        <v>8220</v>
      </c>
      <c r="L154" s="31">
        <v>6177</v>
      </c>
      <c r="M154" s="31">
        <v>2043</v>
      </c>
      <c r="N154" s="41">
        <v>0.75145985401459858</v>
      </c>
      <c r="O154" s="42">
        <v>4.7666718793331984E-3</v>
      </c>
      <c r="P154" s="41">
        <v>0.7421173488049857</v>
      </c>
      <c r="Q154" s="41">
        <v>0.76080235922421147</v>
      </c>
      <c r="S154" s="182">
        <v>3.6187486605399055E-3</v>
      </c>
      <c r="T154" s="182">
        <v>-9.4463618984159184E-3</v>
      </c>
      <c r="U154" s="182">
        <v>1.6683859219495729E-2</v>
      </c>
    </row>
    <row r="155" spans="1:22" x14ac:dyDescent="0.25">
      <c r="B155" s="31" t="s">
        <v>90</v>
      </c>
      <c r="C155" s="107">
        <v>2817</v>
      </c>
      <c r="D155" s="107">
        <v>1838</v>
      </c>
      <c r="E155" s="107">
        <v>979</v>
      </c>
      <c r="F155" s="108">
        <v>0.65246716364927226</v>
      </c>
      <c r="G155" s="179">
        <v>8.9718877002664902E-3</v>
      </c>
      <c r="H155" s="108">
        <v>0.63488258688341204</v>
      </c>
      <c r="I155" s="108">
        <v>0.67005174041513249</v>
      </c>
      <c r="K155" s="31">
        <v>4249</v>
      </c>
      <c r="L155" s="31">
        <v>2810</v>
      </c>
      <c r="M155" s="31">
        <v>1439</v>
      </c>
      <c r="N155" s="41">
        <v>0.66133207813603201</v>
      </c>
      <c r="O155" s="42">
        <v>7.2602815089142288E-3</v>
      </c>
      <c r="P155" s="41">
        <v>0.64710218786093798</v>
      </c>
      <c r="Q155" s="41">
        <v>0.67556196841112603</v>
      </c>
      <c r="S155" s="182">
        <v>8.8649144867597451E-3</v>
      </c>
      <c r="T155" s="182">
        <v>-1.3756445403191871E-2</v>
      </c>
      <c r="U155" s="182">
        <v>3.1486274376711365E-2</v>
      </c>
    </row>
    <row r="156" spans="1:22" x14ac:dyDescent="0.25">
      <c r="B156" s="31" t="s">
        <v>91</v>
      </c>
      <c r="C156" s="107">
        <v>2796</v>
      </c>
      <c r="D156" s="107">
        <v>1647</v>
      </c>
      <c r="E156" s="107">
        <v>1149</v>
      </c>
      <c r="F156" s="108">
        <v>0.58905579399141628</v>
      </c>
      <c r="G156" s="179">
        <v>9.3046718916705851E-3</v>
      </c>
      <c r="H156" s="108">
        <v>0.57081897219577971</v>
      </c>
      <c r="I156" s="108">
        <v>0.60729261578705285</v>
      </c>
      <c r="K156" s="31">
        <v>3573</v>
      </c>
      <c r="L156" s="31">
        <v>2142</v>
      </c>
      <c r="M156" s="31">
        <v>1431</v>
      </c>
      <c r="N156" s="41">
        <v>0.59949622166246852</v>
      </c>
      <c r="O156" s="42">
        <v>8.197473583536747E-3</v>
      </c>
      <c r="P156" s="41">
        <v>0.58342946867451806</v>
      </c>
      <c r="Q156" s="41">
        <v>0.61556297465041898</v>
      </c>
      <c r="S156" s="182">
        <v>1.0440427671052244E-2</v>
      </c>
      <c r="T156" s="182">
        <v>-1.3864796678845544E-2</v>
      </c>
      <c r="U156" s="182">
        <v>3.4745652020950035E-2</v>
      </c>
    </row>
    <row r="157" spans="1:22" x14ac:dyDescent="0.25">
      <c r="B157" s="31" t="s">
        <v>92</v>
      </c>
      <c r="C157" s="107">
        <v>41620</v>
      </c>
      <c r="D157" s="107">
        <v>31820</v>
      </c>
      <c r="E157" s="107">
        <v>9800</v>
      </c>
      <c r="F157" s="108">
        <v>0.76453628063431045</v>
      </c>
      <c r="G157" s="179">
        <v>2.0797446304128366E-3</v>
      </c>
      <c r="H157" s="108">
        <v>0.76046005606166067</v>
      </c>
      <c r="I157" s="108">
        <v>0.76861250520696023</v>
      </c>
      <c r="K157" s="31">
        <v>38435</v>
      </c>
      <c r="L157" s="31">
        <v>29219</v>
      </c>
      <c r="M157" s="31">
        <v>9216</v>
      </c>
      <c r="N157" s="41">
        <v>0.76021855080005207</v>
      </c>
      <c r="O157" s="42">
        <v>2.1777778641636596E-3</v>
      </c>
      <c r="P157" s="41">
        <v>0.75595018461996277</v>
      </c>
      <c r="Q157" s="41">
        <v>0.76448691698014137</v>
      </c>
      <c r="S157" s="182">
        <v>-4.317729834258377E-3</v>
      </c>
      <c r="T157" s="182">
        <v>-1.021991899046092E-2</v>
      </c>
      <c r="U157" s="182">
        <v>1.5844593219441648E-3</v>
      </c>
    </row>
    <row r="158" spans="1:22" x14ac:dyDescent="0.25">
      <c r="B158" s="31" t="s">
        <v>93</v>
      </c>
      <c r="C158" s="107">
        <v>2006</v>
      </c>
      <c r="D158" s="107">
        <v>1383</v>
      </c>
      <c r="E158" s="107">
        <v>623</v>
      </c>
      <c r="F158" s="108">
        <v>0.689431704885344</v>
      </c>
      <c r="G158" s="179">
        <v>1.0331389150872002E-2</v>
      </c>
      <c r="H158" s="108">
        <v>0.66918255423936701</v>
      </c>
      <c r="I158" s="108">
        <v>0.70968085553132099</v>
      </c>
      <c r="K158" s="31">
        <v>2792</v>
      </c>
      <c r="L158" s="31">
        <v>1933</v>
      </c>
      <c r="M158" s="31">
        <v>859</v>
      </c>
      <c r="N158" s="41">
        <v>0.69233524355300857</v>
      </c>
      <c r="O158" s="42">
        <v>8.7345269266872524E-3</v>
      </c>
      <c r="P158" s="41">
        <v>0.67521588535470622</v>
      </c>
      <c r="Q158" s="41">
        <v>0.70945460175131092</v>
      </c>
      <c r="S158" s="182">
        <v>2.9035386676645736E-3</v>
      </c>
      <c r="T158" s="182">
        <v>-2.3612991403063537E-2</v>
      </c>
      <c r="U158" s="182">
        <v>2.9420068738392684E-2</v>
      </c>
    </row>
    <row r="159" spans="1:22" x14ac:dyDescent="0.25">
      <c r="B159" s="31" t="s">
        <v>94</v>
      </c>
      <c r="C159" s="107">
        <v>16521</v>
      </c>
      <c r="D159" s="107">
        <v>11683</v>
      </c>
      <c r="E159" s="107">
        <v>4838</v>
      </c>
      <c r="F159" s="108">
        <v>0.70716058349978816</v>
      </c>
      <c r="G159" s="179">
        <v>3.5404268325002269E-3</v>
      </c>
      <c r="H159" s="108">
        <v>0.70022147441818849</v>
      </c>
      <c r="I159" s="108">
        <v>0.71409969258138783</v>
      </c>
      <c r="K159" s="31">
        <v>19807</v>
      </c>
      <c r="L159" s="31">
        <v>14102</v>
      </c>
      <c r="M159" s="31">
        <v>5705</v>
      </c>
      <c r="N159" s="41">
        <v>0.71197051547432721</v>
      </c>
      <c r="O159" s="42">
        <v>3.217659818628065E-3</v>
      </c>
      <c r="P159" s="41">
        <v>0.70566401811531454</v>
      </c>
      <c r="Q159" s="41">
        <v>0.71827701283333989</v>
      </c>
      <c r="S159" s="182">
        <v>4.8099319745390501E-3</v>
      </c>
      <c r="T159" s="182">
        <v>-4.5669745031558222E-3</v>
      </c>
      <c r="U159" s="182">
        <v>1.4186838452233922E-2</v>
      </c>
    </row>
    <row r="160" spans="1:22" x14ac:dyDescent="0.25">
      <c r="B160" s="31" t="s">
        <v>95</v>
      </c>
      <c r="C160" s="107">
        <v>11701</v>
      </c>
      <c r="D160" s="107">
        <v>8505</v>
      </c>
      <c r="E160" s="107">
        <v>3196</v>
      </c>
      <c r="F160" s="108">
        <v>0.72686095205537993</v>
      </c>
      <c r="G160" s="179">
        <v>4.1191354701973588E-3</v>
      </c>
      <c r="H160" s="108">
        <v>0.71878759488635169</v>
      </c>
      <c r="I160" s="108">
        <v>0.73493430922440817</v>
      </c>
      <c r="K160" s="31">
        <v>13791</v>
      </c>
      <c r="L160" s="31">
        <v>10104</v>
      </c>
      <c r="M160" s="31">
        <v>3687</v>
      </c>
      <c r="N160" s="41">
        <v>0.7326517293887318</v>
      </c>
      <c r="O160" s="42">
        <v>3.7686829240433711E-3</v>
      </c>
      <c r="P160" s="41">
        <v>0.7252652465884557</v>
      </c>
      <c r="Q160" s="41">
        <v>0.74003821218900789</v>
      </c>
      <c r="S160" s="182">
        <v>5.7907773333518708E-3</v>
      </c>
      <c r="T160" s="182">
        <v>-5.1519656834356602E-3</v>
      </c>
      <c r="U160" s="182">
        <v>1.6733520350139402E-2</v>
      </c>
    </row>
    <row r="161" spans="1:22" x14ac:dyDescent="0.25">
      <c r="B161" s="31" t="s">
        <v>96</v>
      </c>
      <c r="C161" s="107">
        <v>16665</v>
      </c>
      <c r="D161" s="107">
        <v>11906</v>
      </c>
      <c r="E161" s="107">
        <v>4759</v>
      </c>
      <c r="F161" s="108">
        <v>0.71443144314431439</v>
      </c>
      <c r="G161" s="179">
        <v>3.498910345925383E-3</v>
      </c>
      <c r="H161" s="108">
        <v>0.70757370488116611</v>
      </c>
      <c r="I161" s="108">
        <v>0.72128918140746268</v>
      </c>
      <c r="K161" s="31">
        <v>16511</v>
      </c>
      <c r="L161" s="31">
        <v>11969</v>
      </c>
      <c r="M161" s="31">
        <v>4542</v>
      </c>
      <c r="N161" s="41">
        <v>0.72491066561686146</v>
      </c>
      <c r="O161" s="42">
        <v>3.4753010560677872E-3</v>
      </c>
      <c r="P161" s="41">
        <v>0.71809920071153455</v>
      </c>
      <c r="Q161" s="41">
        <v>0.73172213052218837</v>
      </c>
      <c r="S161" s="182">
        <v>1.0479222472547067E-2</v>
      </c>
      <c r="T161" s="182">
        <v>8.1340322449984827E-4</v>
      </c>
      <c r="U161" s="182">
        <v>2.0145041720594288E-2</v>
      </c>
      <c r="V161" s="107" t="s">
        <v>149</v>
      </c>
    </row>
    <row r="162" spans="1:22" x14ac:dyDescent="0.25">
      <c r="B162" s="31" t="s">
        <v>97</v>
      </c>
      <c r="C162" s="107">
        <v>3574</v>
      </c>
      <c r="D162" s="107">
        <v>2346</v>
      </c>
      <c r="E162" s="107">
        <v>1228</v>
      </c>
      <c r="F162" s="108">
        <v>0.65640738668158927</v>
      </c>
      <c r="G162" s="179">
        <v>7.943856037121411E-3</v>
      </c>
      <c r="H162" s="108">
        <v>0.64083771495046027</v>
      </c>
      <c r="I162" s="108">
        <v>0.67197705841271826</v>
      </c>
      <c r="K162" s="31">
        <v>4286</v>
      </c>
      <c r="L162" s="31">
        <v>2998</v>
      </c>
      <c r="M162" s="31">
        <v>1288</v>
      </c>
      <c r="N162" s="41">
        <v>0.69948670088660758</v>
      </c>
      <c r="O162" s="42">
        <v>7.0031833333897477E-3</v>
      </c>
      <c r="P162" s="41">
        <v>0.68576071377603254</v>
      </c>
      <c r="Q162" s="41">
        <v>0.71321268799718263</v>
      </c>
      <c r="S162" s="182">
        <v>4.3079314205018315E-2</v>
      </c>
      <c r="T162" s="182">
        <v>2.2322791539772967E-2</v>
      </c>
      <c r="U162" s="182">
        <v>6.383583687026366E-2</v>
      </c>
      <c r="V162" s="107" t="s">
        <v>149</v>
      </c>
    </row>
    <row r="163" spans="1:22" x14ac:dyDescent="0.25">
      <c r="B163" s="31" t="s">
        <v>98</v>
      </c>
      <c r="C163" s="107">
        <v>4684</v>
      </c>
      <c r="D163" s="107">
        <v>3196</v>
      </c>
      <c r="E163" s="107">
        <v>1488</v>
      </c>
      <c r="F163" s="108">
        <v>0.68232280102476517</v>
      </c>
      <c r="G163" s="179">
        <v>6.8026718426403279E-3</v>
      </c>
      <c r="H163" s="108">
        <v>0.66898980921454543</v>
      </c>
      <c r="I163" s="108">
        <v>0.69565579283498491</v>
      </c>
      <c r="K163" s="31">
        <v>5563</v>
      </c>
      <c r="L163" s="31">
        <v>3863</v>
      </c>
      <c r="M163" s="31">
        <v>1700</v>
      </c>
      <c r="N163" s="41">
        <v>0.6944094912816825</v>
      </c>
      <c r="O163" s="42">
        <v>6.1762266479311349E-3</v>
      </c>
      <c r="P163" s="41">
        <v>0.68230430949138099</v>
      </c>
      <c r="Q163" s="41">
        <v>0.70651467307198401</v>
      </c>
      <c r="S163" s="182">
        <v>1.2086690256917332E-2</v>
      </c>
      <c r="T163" s="182">
        <v>-5.922085810431351E-3</v>
      </c>
      <c r="U163" s="182">
        <v>3.0095466324266015E-2</v>
      </c>
    </row>
    <row r="164" spans="1:22" x14ac:dyDescent="0.25">
      <c r="B164" s="31" t="s">
        <v>99</v>
      </c>
      <c r="C164" s="107">
        <v>9901</v>
      </c>
      <c r="D164" s="107">
        <v>7424</v>
      </c>
      <c r="E164" s="107">
        <v>2477</v>
      </c>
      <c r="F164" s="108">
        <v>0.74982325017674978</v>
      </c>
      <c r="G164" s="179">
        <v>4.3527466919612802E-3</v>
      </c>
      <c r="H164" s="108">
        <v>0.74129202342667977</v>
      </c>
      <c r="I164" s="108">
        <v>0.75835447692681979</v>
      </c>
      <c r="K164" s="31">
        <v>9501</v>
      </c>
      <c r="L164" s="31">
        <v>7142</v>
      </c>
      <c r="M164" s="31">
        <v>2359</v>
      </c>
      <c r="N164" s="41">
        <v>0.75171034627933897</v>
      </c>
      <c r="O164" s="42">
        <v>4.4322057847890513E-3</v>
      </c>
      <c r="P164" s="41">
        <v>0.74302338256908229</v>
      </c>
      <c r="Q164" s="41">
        <v>0.76039730998959565</v>
      </c>
      <c r="S164" s="182">
        <v>1.8870961025891919E-3</v>
      </c>
      <c r="T164" s="182">
        <v>-1.028872487975557E-2</v>
      </c>
      <c r="U164" s="182">
        <v>1.4062917084933953E-2</v>
      </c>
    </row>
    <row r="165" spans="1:22" x14ac:dyDescent="0.25">
      <c r="B165" s="31" t="s">
        <v>100</v>
      </c>
      <c r="C165" s="107">
        <v>18847</v>
      </c>
      <c r="D165" s="107">
        <v>12200</v>
      </c>
      <c r="E165" s="107">
        <v>6647</v>
      </c>
      <c r="F165" s="108">
        <v>0.64731787552395603</v>
      </c>
      <c r="G165" s="179">
        <v>3.4804019947184926E-3</v>
      </c>
      <c r="H165" s="108">
        <v>0.64049641296258641</v>
      </c>
      <c r="I165" s="108">
        <v>0.65413933808532565</v>
      </c>
      <c r="K165" s="31">
        <v>21062</v>
      </c>
      <c r="L165" s="31">
        <v>13217</v>
      </c>
      <c r="M165" s="31">
        <v>7845</v>
      </c>
      <c r="N165" s="41">
        <v>0.62752824992878165</v>
      </c>
      <c r="O165" s="42">
        <v>3.3312981705623146E-3</v>
      </c>
      <c r="P165" s="41">
        <v>0.62099902549271535</v>
      </c>
      <c r="Q165" s="41">
        <v>0.63405747436484794</v>
      </c>
      <c r="S165" s="182">
        <v>-1.9789625595174387E-2</v>
      </c>
      <c r="T165" s="182">
        <v>-2.9232421795963519E-2</v>
      </c>
      <c r="U165" s="182">
        <v>-1.0346829394385255E-2</v>
      </c>
      <c r="V165" s="107" t="s">
        <v>149</v>
      </c>
    </row>
    <row r="166" spans="1:22" x14ac:dyDescent="0.25">
      <c r="B166" s="31" t="s">
        <v>101</v>
      </c>
      <c r="C166" s="107">
        <v>4184</v>
      </c>
      <c r="D166" s="107">
        <v>2618</v>
      </c>
      <c r="E166" s="107">
        <v>1566</v>
      </c>
      <c r="F166" s="108">
        <v>0.625717017208413</v>
      </c>
      <c r="G166" s="179">
        <v>7.4815776227155377E-3</v>
      </c>
      <c r="H166" s="108">
        <v>0.61105339452034979</v>
      </c>
      <c r="I166" s="108">
        <v>0.6403806398964762</v>
      </c>
      <c r="K166" s="31">
        <v>5060</v>
      </c>
      <c r="L166" s="31">
        <v>3179</v>
      </c>
      <c r="M166" s="31">
        <v>1881</v>
      </c>
      <c r="N166" s="41">
        <v>0.62826086956521743</v>
      </c>
      <c r="O166" s="42">
        <v>6.7938176577876774E-3</v>
      </c>
      <c r="P166" s="41">
        <v>0.6149452316384213</v>
      </c>
      <c r="Q166" s="41">
        <v>0.64157650749201356</v>
      </c>
      <c r="S166" s="182">
        <v>2.5438523568044324E-3</v>
      </c>
      <c r="T166" s="182">
        <v>-1.7263784109280349E-2</v>
      </c>
      <c r="U166" s="182">
        <v>2.2351488822889214E-2</v>
      </c>
    </row>
    <row r="167" spans="1:22" x14ac:dyDescent="0.25">
      <c r="B167" s="31" t="s">
        <v>102</v>
      </c>
      <c r="C167" s="107">
        <v>4047</v>
      </c>
      <c r="D167" s="107">
        <v>2675</v>
      </c>
      <c r="E167" s="107">
        <v>1372</v>
      </c>
      <c r="F167" s="108">
        <v>0.66098344452681002</v>
      </c>
      <c r="G167" s="179">
        <v>7.4411342893940247E-3</v>
      </c>
      <c r="H167" s="108">
        <v>0.64639908931547163</v>
      </c>
      <c r="I167" s="108">
        <v>0.6755677997381484</v>
      </c>
      <c r="K167" s="31">
        <v>4860</v>
      </c>
      <c r="L167" s="31">
        <v>3237</v>
      </c>
      <c r="M167" s="31">
        <v>1623</v>
      </c>
      <c r="N167" s="41">
        <v>0.66604938271604941</v>
      </c>
      <c r="O167" s="42">
        <v>6.765130922539382E-3</v>
      </c>
      <c r="P167" s="41">
        <v>0.65278996975717396</v>
      </c>
      <c r="Q167" s="41">
        <v>0.67930879567492486</v>
      </c>
      <c r="S167" s="182">
        <v>5.065938189239394E-3</v>
      </c>
      <c r="T167" s="182">
        <v>-1.4645219246668124E-2</v>
      </c>
      <c r="U167" s="182">
        <v>2.4777095625146912E-2</v>
      </c>
    </row>
    <row r="168" spans="1:22" x14ac:dyDescent="0.25">
      <c r="B168" s="31" t="s">
        <v>103</v>
      </c>
      <c r="C168" s="107">
        <v>4785</v>
      </c>
      <c r="D168" s="107">
        <v>1890</v>
      </c>
      <c r="E168" s="107">
        <v>2895</v>
      </c>
      <c r="F168" s="108">
        <v>0.39498432601880878</v>
      </c>
      <c r="G168" s="179">
        <v>7.0669541386631229E-3</v>
      </c>
      <c r="H168" s="108">
        <v>0.38113335042663277</v>
      </c>
      <c r="I168" s="108">
        <v>0.4088353016109848</v>
      </c>
      <c r="K168" s="31">
        <v>6377</v>
      </c>
      <c r="L168" s="31">
        <v>2639</v>
      </c>
      <c r="M168" s="31">
        <v>3738</v>
      </c>
      <c r="N168" s="41">
        <v>0.4138309549945115</v>
      </c>
      <c r="O168" s="42">
        <v>6.1675789589822234E-3</v>
      </c>
      <c r="P168" s="41">
        <v>0.40174272236309932</v>
      </c>
      <c r="Q168" s="41">
        <v>0.42591918762592368</v>
      </c>
      <c r="S168" s="182">
        <v>1.8846628975702717E-2</v>
      </c>
      <c r="T168" s="182">
        <v>4.6219767950827009E-4</v>
      </c>
      <c r="U168" s="182">
        <v>3.7231060271897168E-2</v>
      </c>
      <c r="V168" s="107" t="s">
        <v>149</v>
      </c>
    </row>
    <row r="169" spans="1:22" x14ac:dyDescent="0.25">
      <c r="B169" s="31" t="s">
        <v>104</v>
      </c>
      <c r="C169" s="107">
        <v>2655</v>
      </c>
      <c r="D169" s="107">
        <v>1922</v>
      </c>
      <c r="E169" s="107">
        <v>733</v>
      </c>
      <c r="F169" s="108">
        <v>0.72391713747645947</v>
      </c>
      <c r="G169" s="179">
        <v>8.6762466727009855E-3</v>
      </c>
      <c r="H169" s="108">
        <v>0.70691200647698005</v>
      </c>
      <c r="I169" s="108">
        <v>0.74092226847593889</v>
      </c>
      <c r="K169" s="31">
        <v>2856</v>
      </c>
      <c r="L169" s="31">
        <v>2086</v>
      </c>
      <c r="M169" s="31">
        <v>770</v>
      </c>
      <c r="N169" s="41">
        <v>0.73039215686274506</v>
      </c>
      <c r="O169" s="42">
        <v>8.3035768603124498E-3</v>
      </c>
      <c r="P169" s="41">
        <v>0.71411744527367249</v>
      </c>
      <c r="Q169" s="41">
        <v>0.74666686845181762</v>
      </c>
      <c r="S169" s="182">
        <v>6.4750193862855854E-3</v>
      </c>
      <c r="T169" s="182">
        <v>-1.7063482678089256E-2</v>
      </c>
      <c r="U169" s="182">
        <v>3.0013521450660427E-2</v>
      </c>
    </row>
    <row r="170" spans="1:22" x14ac:dyDescent="0.25">
      <c r="B170" s="31" t="s">
        <v>105</v>
      </c>
      <c r="C170" s="107">
        <v>7639</v>
      </c>
      <c r="D170" s="107">
        <v>5302</v>
      </c>
      <c r="E170" s="107">
        <v>2337</v>
      </c>
      <c r="F170" s="108">
        <v>0.69406990443775363</v>
      </c>
      <c r="G170" s="179">
        <v>5.2722312727601873E-3</v>
      </c>
      <c r="H170" s="108">
        <v>0.68373652102497784</v>
      </c>
      <c r="I170" s="108">
        <v>0.70440328785052941</v>
      </c>
      <c r="K170" s="31">
        <v>15003</v>
      </c>
      <c r="L170" s="31">
        <v>10659</v>
      </c>
      <c r="M170" s="31">
        <v>4344</v>
      </c>
      <c r="N170" s="41">
        <v>0.71045790841831635</v>
      </c>
      <c r="O170" s="42">
        <v>3.7028487728331923E-3</v>
      </c>
      <c r="P170" s="41">
        <v>0.70320045818336496</v>
      </c>
      <c r="Q170" s="41">
        <v>0.71771535865326774</v>
      </c>
      <c r="S170" s="182">
        <v>1.6388003980562726E-2</v>
      </c>
      <c r="T170" s="182">
        <v>3.7604445698965084E-3</v>
      </c>
      <c r="U170" s="182">
        <v>2.9015563391228946E-2</v>
      </c>
      <c r="V170" s="107" t="s">
        <v>149</v>
      </c>
    </row>
    <row r="171" spans="1:22" x14ac:dyDescent="0.25">
      <c r="B171" s="31" t="s">
        <v>106</v>
      </c>
      <c r="C171" s="107">
        <v>10357</v>
      </c>
      <c r="D171" s="107">
        <v>7191</v>
      </c>
      <c r="E171" s="107">
        <v>3166</v>
      </c>
      <c r="F171" s="108">
        <v>0.69431302500724146</v>
      </c>
      <c r="G171" s="179">
        <v>4.5268815952229846E-3</v>
      </c>
      <c r="H171" s="108">
        <v>0.68544050011832713</v>
      </c>
      <c r="I171" s="108">
        <v>0.70318554989615578</v>
      </c>
      <c r="K171" s="31">
        <v>13290</v>
      </c>
      <c r="L171" s="31">
        <v>9494</v>
      </c>
      <c r="M171" s="31">
        <v>3796</v>
      </c>
      <c r="N171" s="41">
        <v>0.71437170805116634</v>
      </c>
      <c r="O171" s="42">
        <v>3.9183230967706891E-3</v>
      </c>
      <c r="P171" s="41">
        <v>0.70669193590170432</v>
      </c>
      <c r="Q171" s="41">
        <v>0.72205148020062837</v>
      </c>
      <c r="S171" s="182">
        <v>2.0058683043924885E-2</v>
      </c>
      <c r="T171" s="182">
        <v>8.3238775971715105E-3</v>
      </c>
      <c r="U171" s="182">
        <v>3.1793488490678257E-2</v>
      </c>
      <c r="V171" s="107" t="s">
        <v>149</v>
      </c>
    </row>
    <row r="172" spans="1:22" x14ac:dyDescent="0.25">
      <c r="B172" s="31" t="s">
        <v>107</v>
      </c>
      <c r="C172" s="107">
        <v>8774</v>
      </c>
      <c r="D172" s="107">
        <v>5996</v>
      </c>
      <c r="E172" s="107">
        <v>2778</v>
      </c>
      <c r="F172" s="108">
        <v>0.6833827216776841</v>
      </c>
      <c r="G172" s="179">
        <v>4.9659287909275488E-3</v>
      </c>
      <c r="H172" s="108">
        <v>0.67364968009767556</v>
      </c>
      <c r="I172" s="108">
        <v>0.69311576325769264</v>
      </c>
      <c r="K172" s="31">
        <v>9841</v>
      </c>
      <c r="L172" s="31">
        <v>6557</v>
      </c>
      <c r="M172" s="31">
        <v>3284</v>
      </c>
      <c r="N172" s="41">
        <v>0.66629407580530431</v>
      </c>
      <c r="O172" s="42">
        <v>4.7533010190168277E-3</v>
      </c>
      <c r="P172" s="41">
        <v>0.65697777700035376</v>
      </c>
      <c r="Q172" s="41">
        <v>0.67561037461025486</v>
      </c>
      <c r="S172" s="182">
        <v>-1.7088645872379793E-2</v>
      </c>
      <c r="T172" s="182">
        <v>-3.0562034204692515E-2</v>
      </c>
      <c r="U172" s="182">
        <v>-3.6152575400670694E-3</v>
      </c>
      <c r="V172" s="107" t="s">
        <v>149</v>
      </c>
    </row>
    <row r="173" spans="1:22" x14ac:dyDescent="0.25">
      <c r="B173" s="31" t="s">
        <v>108</v>
      </c>
      <c r="C173" s="107">
        <v>7477</v>
      </c>
      <c r="D173" s="107">
        <v>5090</v>
      </c>
      <c r="E173" s="107">
        <v>2387</v>
      </c>
      <c r="F173" s="108">
        <v>0.68075431322723012</v>
      </c>
      <c r="G173" s="179">
        <v>5.3913065892509616E-3</v>
      </c>
      <c r="H173" s="108">
        <v>0.67018754648268475</v>
      </c>
      <c r="I173" s="108">
        <v>0.6913210799717755</v>
      </c>
      <c r="K173" s="31">
        <v>7421</v>
      </c>
      <c r="L173" s="31">
        <v>5028</v>
      </c>
      <c r="M173" s="31">
        <v>2393</v>
      </c>
      <c r="N173" s="41">
        <v>0.67753672011858235</v>
      </c>
      <c r="O173" s="42">
        <v>5.425944365333852E-3</v>
      </c>
      <c r="P173" s="41">
        <v>0.66690206458041001</v>
      </c>
      <c r="Q173" s="41">
        <v>0.68817137565675468</v>
      </c>
      <c r="S173" s="182">
        <v>-3.217593108647776E-3</v>
      </c>
      <c r="T173" s="182">
        <v>-1.8209614914768128E-2</v>
      </c>
      <c r="U173" s="182">
        <v>1.1774428697472578E-2</v>
      </c>
    </row>
    <row r="174" spans="1:22" x14ac:dyDescent="0.25">
      <c r="B174" s="31" t="s">
        <v>109</v>
      </c>
      <c r="C174" s="107">
        <v>2546</v>
      </c>
      <c r="D174" s="107">
        <v>1621</v>
      </c>
      <c r="E174" s="107">
        <v>925</v>
      </c>
      <c r="F174" s="108">
        <v>0.63668499607227025</v>
      </c>
      <c r="G174" s="179">
        <v>9.5317967865381995E-3</v>
      </c>
      <c r="H174" s="108">
        <v>0.61800301766270072</v>
      </c>
      <c r="I174" s="108">
        <v>0.65536697448183978</v>
      </c>
      <c r="K174" s="31">
        <v>2714</v>
      </c>
      <c r="L174" s="31">
        <v>1780</v>
      </c>
      <c r="M174" s="31">
        <v>934</v>
      </c>
      <c r="N174" s="41">
        <v>0.65585851142225493</v>
      </c>
      <c r="O174" s="42">
        <v>9.1194505827077704E-3</v>
      </c>
      <c r="P174" s="41">
        <v>0.63798471672135493</v>
      </c>
      <c r="Q174" s="41">
        <v>0.67373230612315493</v>
      </c>
      <c r="S174" s="182">
        <v>1.9173515349984682E-2</v>
      </c>
      <c r="T174" s="182">
        <v>-6.682111160735249E-3</v>
      </c>
      <c r="U174" s="182">
        <v>4.5029141860704613E-2</v>
      </c>
    </row>
    <row r="175" spans="1:22" x14ac:dyDescent="0.25">
      <c r="G175" s="179"/>
      <c r="O175" s="42"/>
      <c r="S175" s="182"/>
      <c r="T175" s="182"/>
      <c r="U175" s="182"/>
    </row>
    <row r="176" spans="1:22" x14ac:dyDescent="0.25">
      <c r="A176" s="31" t="s">
        <v>116</v>
      </c>
      <c r="B176" s="31" t="s">
        <v>117</v>
      </c>
      <c r="C176" s="107">
        <v>1187310</v>
      </c>
      <c r="D176" s="107">
        <v>1002002</v>
      </c>
      <c r="E176" s="107">
        <v>185308</v>
      </c>
      <c r="F176" s="108">
        <v>0.84392618608451031</v>
      </c>
      <c r="G176" s="179">
        <v>3.3306974930958423E-4</v>
      </c>
      <c r="H176" s="108">
        <v>0.84327338137152374</v>
      </c>
      <c r="I176" s="108">
        <v>0.84457899079749688</v>
      </c>
      <c r="K176" s="31">
        <v>1179130</v>
      </c>
      <c r="L176" s="31">
        <v>996878</v>
      </c>
      <c r="M176" s="31">
        <v>182252</v>
      </c>
      <c r="N176" s="41">
        <v>0.84543519374454046</v>
      </c>
      <c r="O176" s="42">
        <v>3.3290063513091576E-4</v>
      </c>
      <c r="P176" s="41">
        <v>0.8447827204892534</v>
      </c>
      <c r="Q176" s="41">
        <v>0.84608766699982751</v>
      </c>
      <c r="S176" s="182">
        <v>1.5090076600301483E-3</v>
      </c>
      <c r="T176" s="182">
        <v>5.860197674530073E-4</v>
      </c>
      <c r="U176" s="182">
        <v>2.4319955526072891E-3</v>
      </c>
      <c r="V176" s="107" t="s">
        <v>149</v>
      </c>
    </row>
    <row r="177" spans="1:22" x14ac:dyDescent="0.25">
      <c r="B177" s="31" t="s">
        <v>118</v>
      </c>
      <c r="C177" s="107">
        <v>308692</v>
      </c>
      <c r="D177" s="107">
        <v>217638</v>
      </c>
      <c r="E177" s="107">
        <v>91054</v>
      </c>
      <c r="F177" s="108">
        <v>0.70503284827595147</v>
      </c>
      <c r="G177" s="179">
        <v>8.2078387520700903E-4</v>
      </c>
      <c r="H177" s="108">
        <v>0.70342414144145449</v>
      </c>
      <c r="I177" s="108">
        <v>0.70664155511044846</v>
      </c>
      <c r="K177" s="31">
        <v>352328</v>
      </c>
      <c r="L177" s="31">
        <v>248060</v>
      </c>
      <c r="M177" s="31">
        <v>104268</v>
      </c>
      <c r="N177" s="41">
        <v>0.70405985331849863</v>
      </c>
      <c r="O177" s="42">
        <v>7.6901206503053826E-4</v>
      </c>
      <c r="P177" s="41">
        <v>0.70255261736736196</v>
      </c>
      <c r="Q177" s="41">
        <v>0.70556708926963529</v>
      </c>
      <c r="S177" s="182">
        <v>-9.7299495745284403E-4</v>
      </c>
      <c r="T177" s="182">
        <v>-3.1775077137908589E-3</v>
      </c>
      <c r="U177" s="182">
        <v>1.2315177988851708E-3</v>
      </c>
    </row>
    <row r="178" spans="1:22" x14ac:dyDescent="0.25">
      <c r="G178" s="179"/>
      <c r="O178" s="42"/>
      <c r="S178" s="182"/>
      <c r="T178" s="182"/>
      <c r="U178" s="182"/>
    </row>
    <row r="179" spans="1:22" x14ac:dyDescent="0.25">
      <c r="A179" s="31" t="s">
        <v>119</v>
      </c>
      <c r="B179" s="31" t="s">
        <v>120</v>
      </c>
      <c r="C179" s="107">
        <v>1409028</v>
      </c>
      <c r="D179" s="107">
        <v>1166812</v>
      </c>
      <c r="E179" s="107">
        <v>242216</v>
      </c>
      <c r="F179" s="108">
        <v>0.828097099560832</v>
      </c>
      <c r="G179" s="179">
        <v>3.1785015111412425E-4</v>
      </c>
      <c r="H179" s="108">
        <v>0.82747412471216775</v>
      </c>
      <c r="I179" s="108">
        <v>0.82872007440949624</v>
      </c>
      <c r="K179" s="31">
        <v>1438863</v>
      </c>
      <c r="L179" s="31">
        <v>1186573</v>
      </c>
      <c r="M179" s="31">
        <v>252290</v>
      </c>
      <c r="N179" s="41">
        <v>0.82466016570027867</v>
      </c>
      <c r="O179" s="42">
        <v>3.1700643772072983E-4</v>
      </c>
      <c r="P179" s="41">
        <v>0.82403884449947873</v>
      </c>
      <c r="Q179" s="41">
        <v>0.82528148690107861</v>
      </c>
      <c r="S179" s="182">
        <v>-3.4369338605533262E-3</v>
      </c>
      <c r="T179" s="182">
        <v>-4.3168009796910288E-3</v>
      </c>
      <c r="U179" s="182">
        <v>-2.5570667414156235E-3</v>
      </c>
      <c r="V179" s="107" t="s">
        <v>149</v>
      </c>
    </row>
    <row r="180" spans="1:22" x14ac:dyDescent="0.25">
      <c r="B180" s="31" t="s">
        <v>84</v>
      </c>
      <c r="C180" s="107">
        <v>79923</v>
      </c>
      <c r="D180" s="107">
        <v>50667</v>
      </c>
      <c r="E180" s="107">
        <v>29256</v>
      </c>
      <c r="F180" s="108">
        <v>0.63394767463683799</v>
      </c>
      <c r="G180" s="179">
        <v>1.7039717995436209E-3</v>
      </c>
      <c r="H180" s="108">
        <v>0.63060795127906055</v>
      </c>
      <c r="I180" s="108">
        <v>0.63728739799461542</v>
      </c>
      <c r="K180" s="31">
        <v>88420</v>
      </c>
      <c r="L180" s="31">
        <v>56844</v>
      </c>
      <c r="M180" s="31">
        <v>31576</v>
      </c>
      <c r="N180" s="41">
        <v>0.64288622483600999</v>
      </c>
      <c r="O180" s="42">
        <v>1.611369378176822E-3</v>
      </c>
      <c r="P180" s="41">
        <v>0.63972799888899268</v>
      </c>
      <c r="Q180" s="41">
        <v>0.6460444507830273</v>
      </c>
      <c r="S180" s="182">
        <v>8.9385501991720018E-3</v>
      </c>
      <c r="T180" s="182">
        <v>4.3419297308845131E-3</v>
      </c>
      <c r="U180" s="182">
        <v>1.353517066745949E-2</v>
      </c>
      <c r="V180" s="107" t="s">
        <v>149</v>
      </c>
    </row>
    <row r="181" spans="1:22" x14ac:dyDescent="0.25">
      <c r="G181" s="179"/>
      <c r="O181" s="42"/>
      <c r="S181" s="182"/>
      <c r="T181" s="182"/>
      <c r="U181" s="182"/>
    </row>
    <row r="182" spans="1:22" x14ac:dyDescent="0.25">
      <c r="A182" s="31" t="s">
        <v>150</v>
      </c>
      <c r="B182" s="31" t="s">
        <v>151</v>
      </c>
      <c r="C182" s="107">
        <v>11950</v>
      </c>
      <c r="D182" s="107">
        <v>5843</v>
      </c>
      <c r="E182" s="107">
        <v>6107</v>
      </c>
      <c r="F182" s="108">
        <v>0.48895397489539749</v>
      </c>
      <c r="G182" s="179">
        <v>4.5727772370150561E-3</v>
      </c>
      <c r="H182" s="108">
        <v>0.47999149620152343</v>
      </c>
      <c r="I182" s="108">
        <v>0.49791645358927156</v>
      </c>
      <c r="K182" s="31">
        <v>5434</v>
      </c>
      <c r="L182" s="31">
        <v>2783</v>
      </c>
      <c r="M182" s="31">
        <v>2651</v>
      </c>
      <c r="N182" s="41">
        <v>0.51214574898785425</v>
      </c>
      <c r="O182" s="42">
        <v>6.780816876200216E-3</v>
      </c>
      <c r="P182" s="41">
        <v>0.49885559212474045</v>
      </c>
      <c r="Q182" s="41">
        <v>0.52543590585096811</v>
      </c>
      <c r="S182" s="182">
        <v>2.3191774092456763E-2</v>
      </c>
      <c r="T182" s="182">
        <v>7.161685595024829E-3</v>
      </c>
      <c r="U182" s="182">
        <v>3.9221862589888697E-2</v>
      </c>
      <c r="V182" s="107" t="s">
        <v>149</v>
      </c>
    </row>
    <row r="183" spans="1:22" x14ac:dyDescent="0.25">
      <c r="B183" s="31" t="s">
        <v>152</v>
      </c>
      <c r="C183" s="107">
        <v>36448</v>
      </c>
      <c r="D183" s="107">
        <v>23150</v>
      </c>
      <c r="E183" s="107">
        <v>13298</v>
      </c>
      <c r="F183" s="108">
        <v>0.63515144863915718</v>
      </c>
      <c r="G183" s="179">
        <v>2.5214949830155778E-3</v>
      </c>
      <c r="H183" s="108">
        <v>0.63020940928524816</v>
      </c>
      <c r="I183" s="108">
        <v>0.6400934879930662</v>
      </c>
      <c r="K183" s="31">
        <v>48212</v>
      </c>
      <c r="L183" s="31">
        <v>31071</v>
      </c>
      <c r="M183" s="31">
        <v>17141</v>
      </c>
      <c r="N183" s="41">
        <v>0.64446610802289883</v>
      </c>
      <c r="O183" s="42">
        <v>2.1800325149442475E-3</v>
      </c>
      <c r="P183" s="41">
        <v>0.64019332280848185</v>
      </c>
      <c r="Q183" s="41">
        <v>0.64873889323731582</v>
      </c>
      <c r="S183" s="182">
        <v>9.3146593837416525E-3</v>
      </c>
      <c r="T183" s="182">
        <v>2.7815119773380191E-3</v>
      </c>
      <c r="U183" s="182">
        <v>1.5847806790145285E-2</v>
      </c>
    </row>
    <row r="184" spans="1:22" x14ac:dyDescent="0.25">
      <c r="B184" s="31" t="s">
        <v>153</v>
      </c>
      <c r="C184" s="107">
        <v>36951</v>
      </c>
      <c r="D184" s="107">
        <v>25308</v>
      </c>
      <c r="E184" s="107">
        <v>11643</v>
      </c>
      <c r="F184" s="108">
        <v>0.68490703905171713</v>
      </c>
      <c r="G184" s="179">
        <v>2.4166962456905051E-3</v>
      </c>
      <c r="H184" s="108">
        <v>0.68017040144859053</v>
      </c>
      <c r="I184" s="108">
        <v>0.68964367665484372</v>
      </c>
      <c r="K184" s="31">
        <v>41134</v>
      </c>
      <c r="L184" s="31">
        <v>27563</v>
      </c>
      <c r="M184" s="31">
        <v>13571</v>
      </c>
      <c r="N184" s="41">
        <v>0.67007828074099285</v>
      </c>
      <c r="O184" s="42">
        <v>2.3182899483531584E-3</v>
      </c>
      <c r="P184" s="41">
        <v>0.66553451593649948</v>
      </c>
      <c r="Q184" s="41">
        <v>0.67462204554548622</v>
      </c>
      <c r="S184" s="182">
        <v>-1.4828758310724277E-2</v>
      </c>
      <c r="T184" s="182">
        <v>-2.1392531439965872E-2</v>
      </c>
      <c r="U184" s="182">
        <v>-8.264985181482682E-3</v>
      </c>
      <c r="V184" s="107" t="s">
        <v>149</v>
      </c>
    </row>
    <row r="185" spans="1:22" x14ac:dyDescent="0.25">
      <c r="B185" s="31" t="s">
        <v>154</v>
      </c>
      <c r="C185" s="107">
        <v>244984</v>
      </c>
      <c r="D185" s="107">
        <v>180593</v>
      </c>
      <c r="E185" s="107">
        <v>64391</v>
      </c>
      <c r="F185" s="108">
        <v>0.7371624269340038</v>
      </c>
      <c r="G185" s="179">
        <v>8.893167232654971E-4</v>
      </c>
      <c r="H185" s="108">
        <v>0.73541939818555424</v>
      </c>
      <c r="I185" s="108">
        <v>0.73890545568245336</v>
      </c>
      <c r="K185" s="31">
        <v>280660</v>
      </c>
      <c r="L185" s="31">
        <v>205255</v>
      </c>
      <c r="M185" s="31">
        <v>75405</v>
      </c>
      <c r="N185" s="41">
        <v>0.73132972279626596</v>
      </c>
      <c r="O185" s="42">
        <v>8.3671231956056484E-4</v>
      </c>
      <c r="P185" s="41">
        <v>0.72968979678450629</v>
      </c>
      <c r="Q185" s="41">
        <v>0.73296964880802562</v>
      </c>
      <c r="S185" s="182">
        <v>-5.832704137737843E-3</v>
      </c>
      <c r="T185" s="182">
        <v>-8.2259690700683449E-3</v>
      </c>
      <c r="U185" s="182">
        <v>-3.4394392054073407E-3</v>
      </c>
      <c r="V185" s="107" t="s">
        <v>149</v>
      </c>
    </row>
    <row r="186" spans="1:22" x14ac:dyDescent="0.25">
      <c r="B186" s="31" t="s">
        <v>155</v>
      </c>
      <c r="C186" s="107">
        <v>1165669</v>
      </c>
      <c r="D186" s="107">
        <v>984746</v>
      </c>
      <c r="E186" s="107">
        <v>180923</v>
      </c>
      <c r="F186" s="108">
        <v>0.84479041649044451</v>
      </c>
      <c r="G186" s="179">
        <v>3.3538692873165627E-4</v>
      </c>
      <c r="H186" s="108">
        <v>0.84413307018924499</v>
      </c>
      <c r="I186" s="108">
        <v>0.84544776279164402</v>
      </c>
      <c r="K186" s="31">
        <v>1156018</v>
      </c>
      <c r="L186" s="31">
        <v>978266</v>
      </c>
      <c r="M186" s="31">
        <v>177752</v>
      </c>
      <c r="N186" s="41">
        <v>0.84623768834049296</v>
      </c>
      <c r="O186" s="42">
        <v>3.3549714843977743E-4</v>
      </c>
      <c r="P186" s="41">
        <v>0.8455801260126351</v>
      </c>
      <c r="Q186" s="41">
        <v>0.84689525066835081</v>
      </c>
      <c r="S186" s="182">
        <v>1.4472718500484483E-3</v>
      </c>
      <c r="T186" s="182">
        <v>5.1747394399854921E-4</v>
      </c>
      <c r="U186" s="182">
        <v>2.3770697560983474E-3</v>
      </c>
      <c r="V186" s="107" t="s">
        <v>149</v>
      </c>
    </row>
    <row r="187" spans="1:22" x14ac:dyDescent="0.25">
      <c r="G187" s="179"/>
      <c r="O187" s="42"/>
      <c r="S187" s="182"/>
      <c r="T187" s="182"/>
      <c r="U187" s="182"/>
    </row>
    <row r="188" spans="1:22" x14ac:dyDescent="0.25">
      <c r="A188" s="31" t="s">
        <v>156</v>
      </c>
      <c r="B188" s="31" t="s">
        <v>157</v>
      </c>
      <c r="C188" s="107">
        <v>1166779</v>
      </c>
      <c r="D188" s="107">
        <v>985952</v>
      </c>
      <c r="E188" s="107">
        <v>180827</v>
      </c>
      <c r="F188" s="108">
        <v>0.84502035089764216</v>
      </c>
      <c r="G188" s="179">
        <v>3.3502453941398999E-4</v>
      </c>
      <c r="H188" s="108">
        <v>0.84436371486645356</v>
      </c>
      <c r="I188" s="108">
        <v>0.84567698692883075</v>
      </c>
      <c r="K188" s="31">
        <v>1157222</v>
      </c>
      <c r="L188" s="31">
        <v>979362</v>
      </c>
      <c r="M188" s="31">
        <v>177860</v>
      </c>
      <c r="N188" s="41">
        <v>0.84630433918470271</v>
      </c>
      <c r="O188" s="42">
        <v>3.3526309224765036E-4</v>
      </c>
      <c r="P188" s="41">
        <v>0.84564723559855182</v>
      </c>
      <c r="Q188" s="41">
        <v>0.84696144277085361</v>
      </c>
      <c r="S188" s="182">
        <v>1.2839882870605557E-3</v>
      </c>
      <c r="T188" s="182">
        <v>3.5501696602872673E-4</v>
      </c>
      <c r="U188" s="182">
        <v>2.2129596080923846E-3</v>
      </c>
      <c r="V188" s="107" t="s">
        <v>149</v>
      </c>
    </row>
    <row r="189" spans="1:22" x14ac:dyDescent="0.25">
      <c r="B189" s="31" t="s">
        <v>158</v>
      </c>
      <c r="C189" s="107">
        <v>251745</v>
      </c>
      <c r="D189" s="107">
        <v>176493</v>
      </c>
      <c r="E189" s="107">
        <v>75252</v>
      </c>
      <c r="F189" s="108">
        <v>0.70107847226360009</v>
      </c>
      <c r="G189" s="179">
        <v>9.1239203556755578E-4</v>
      </c>
      <c r="H189" s="108">
        <v>0.69929021673410652</v>
      </c>
      <c r="I189" s="108">
        <v>0.70286672779309367</v>
      </c>
      <c r="K189" s="31">
        <v>289527</v>
      </c>
      <c r="L189" s="31">
        <v>203022</v>
      </c>
      <c r="M189" s="31">
        <v>86505</v>
      </c>
      <c r="N189" s="41">
        <v>0.70121957537638979</v>
      </c>
      <c r="O189" s="42">
        <v>8.5066497295016824E-4</v>
      </c>
      <c r="P189" s="41">
        <v>0.69955230266649771</v>
      </c>
      <c r="Q189" s="41">
        <v>0.70288684808628188</v>
      </c>
      <c r="S189" s="182">
        <v>1.4110311278969778E-4</v>
      </c>
      <c r="T189" s="182">
        <v>-2.3038663789706148E-3</v>
      </c>
      <c r="U189" s="182">
        <v>2.5860726045500103E-3</v>
      </c>
    </row>
    <row r="190" spans="1:22" x14ac:dyDescent="0.25">
      <c r="B190" s="31" t="s">
        <v>159</v>
      </c>
      <c r="C190" s="107">
        <v>77478</v>
      </c>
      <c r="D190" s="107">
        <v>57195</v>
      </c>
      <c r="E190" s="107">
        <v>20283</v>
      </c>
      <c r="F190" s="108">
        <v>0.73820955626113216</v>
      </c>
      <c r="G190" s="179">
        <v>1.5793468748494602E-3</v>
      </c>
      <c r="H190" s="108">
        <v>0.73511409326733135</v>
      </c>
      <c r="I190" s="108">
        <v>0.74130501925493297</v>
      </c>
      <c r="K190" s="31">
        <v>84709</v>
      </c>
      <c r="L190" s="31">
        <v>62554</v>
      </c>
      <c r="M190" s="31">
        <v>22155</v>
      </c>
      <c r="N190" s="41">
        <v>0.7384575428821023</v>
      </c>
      <c r="O190" s="42">
        <v>1.5099726734095064E-3</v>
      </c>
      <c r="P190" s="41">
        <v>0.73549805082457997</v>
      </c>
      <c r="Q190" s="41">
        <v>0.74141703493962463</v>
      </c>
      <c r="S190" s="182">
        <v>2.4798662097014201E-4</v>
      </c>
      <c r="T190" s="182">
        <v>-4.0346712482175499E-3</v>
      </c>
      <c r="U190" s="182">
        <v>4.5306444901578339E-3</v>
      </c>
    </row>
    <row r="191" spans="1:22" x14ac:dyDescent="0.25">
      <c r="G191" s="179"/>
      <c r="O191" s="42"/>
      <c r="S191" s="182"/>
      <c r="T191" s="182"/>
      <c r="U191" s="182"/>
    </row>
    <row r="192" spans="1:22" x14ac:dyDescent="0.25">
      <c r="B192" s="31" t="s">
        <v>157</v>
      </c>
      <c r="C192" s="107">
        <v>1166779</v>
      </c>
      <c r="D192" s="107">
        <v>985952</v>
      </c>
      <c r="E192" s="107">
        <v>180827</v>
      </c>
      <c r="F192" s="108">
        <v>0.84502035089764216</v>
      </c>
      <c r="G192" s="179">
        <v>3.3502453941398999E-4</v>
      </c>
      <c r="H192" s="108">
        <v>0.84436371486645356</v>
      </c>
      <c r="I192" s="108">
        <v>0.84567698692883075</v>
      </c>
      <c r="K192" s="31">
        <v>1157222</v>
      </c>
      <c r="L192" s="31">
        <v>979362</v>
      </c>
      <c r="M192" s="31">
        <v>177860</v>
      </c>
      <c r="N192" s="41">
        <v>0.84630433918470271</v>
      </c>
      <c r="O192" s="42">
        <v>3.3526309224765036E-4</v>
      </c>
      <c r="P192" s="41">
        <v>0.84564723559855182</v>
      </c>
      <c r="Q192" s="41">
        <v>0.84696144277085361</v>
      </c>
      <c r="S192" s="182">
        <v>1.2839882870605557E-3</v>
      </c>
      <c r="T192" s="182">
        <v>3.5501696602872673E-4</v>
      </c>
      <c r="U192" s="182">
        <v>2.2129596080923846E-3</v>
      </c>
      <c r="V192" s="107" t="s">
        <v>149</v>
      </c>
    </row>
    <row r="193" spans="1:22" x14ac:dyDescent="0.25">
      <c r="B193" s="31" t="s">
        <v>160</v>
      </c>
      <c r="C193" s="107">
        <v>329223</v>
      </c>
      <c r="D193" s="107">
        <v>233688</v>
      </c>
      <c r="E193" s="107">
        <v>95535</v>
      </c>
      <c r="F193" s="108">
        <v>0.70981675034854796</v>
      </c>
      <c r="G193" s="179">
        <v>7.9097764196220627E-4</v>
      </c>
      <c r="H193" s="108">
        <v>0.70826646265772564</v>
      </c>
      <c r="I193" s="108">
        <v>0.71136703803937029</v>
      </c>
      <c r="K193" s="31">
        <v>374236</v>
      </c>
      <c r="L193" s="31">
        <v>265576</v>
      </c>
      <c r="M193" s="31">
        <v>108660</v>
      </c>
      <c r="N193" s="41">
        <v>0.70964845712331259</v>
      </c>
      <c r="O193" s="42">
        <v>7.4201198356649083E-4</v>
      </c>
      <c r="P193" s="41">
        <v>0.70819414035942518</v>
      </c>
      <c r="Q193" s="41">
        <v>0.7111027738872</v>
      </c>
      <c r="S193" s="182">
        <v>-1.6829322523537193E-4</v>
      </c>
      <c r="T193" s="182">
        <v>-2.293991988703321E-3</v>
      </c>
      <c r="U193" s="182">
        <v>1.9574055382325772E-3</v>
      </c>
    </row>
    <row r="194" spans="1:22" x14ac:dyDescent="0.25">
      <c r="G194" s="179"/>
      <c r="O194" s="42"/>
      <c r="S194" s="182"/>
      <c r="T194" s="182"/>
      <c r="U194" s="182"/>
    </row>
    <row r="195" spans="1:22" x14ac:dyDescent="0.25">
      <c r="A195" s="31" t="s">
        <v>121</v>
      </c>
      <c r="B195" s="31" t="s">
        <v>122</v>
      </c>
      <c r="C195" s="107">
        <v>300076</v>
      </c>
      <c r="D195" s="107">
        <v>261822</v>
      </c>
      <c r="E195" s="107">
        <v>38254</v>
      </c>
      <c r="F195" s="108">
        <v>0.87251896186299471</v>
      </c>
      <c r="G195" s="179">
        <v>6.088279779434293E-4</v>
      </c>
      <c r="H195" s="108">
        <v>0.8713256809534452</v>
      </c>
      <c r="I195" s="108">
        <v>0.87371224277254422</v>
      </c>
      <c r="K195" s="31">
        <v>370616</v>
      </c>
      <c r="L195" s="31">
        <v>322423</v>
      </c>
      <c r="M195" s="31">
        <v>48193</v>
      </c>
      <c r="N195" s="41">
        <v>0.86996513911973583</v>
      </c>
      <c r="O195" s="42">
        <v>5.5248277388189387E-4</v>
      </c>
      <c r="P195" s="41">
        <v>0.8688822927808485</v>
      </c>
      <c r="Q195" s="41">
        <v>0.87104798545862316</v>
      </c>
      <c r="S195" s="182">
        <v>-2.5538227432588823E-3</v>
      </c>
      <c r="T195" s="182">
        <v>-4.1652106379202088E-3</v>
      </c>
      <c r="U195" s="182">
        <v>-9.4243484859755618E-4</v>
      </c>
      <c r="V195" s="107" t="s">
        <v>149</v>
      </c>
    </row>
    <row r="196" spans="1:22" x14ac:dyDescent="0.25">
      <c r="B196" s="31" t="s">
        <v>123</v>
      </c>
      <c r="C196" s="107">
        <v>129874</v>
      </c>
      <c r="D196" s="107">
        <v>113519</v>
      </c>
      <c r="E196" s="107">
        <v>16355</v>
      </c>
      <c r="F196" s="108">
        <v>0.87407025270646932</v>
      </c>
      <c r="G196" s="179">
        <v>9.2061114389710571E-4</v>
      </c>
      <c r="H196" s="108">
        <v>0.87226588802066474</v>
      </c>
      <c r="I196" s="108">
        <v>0.8758746173922739</v>
      </c>
      <c r="K196" s="31">
        <v>151996</v>
      </c>
      <c r="L196" s="31">
        <v>131918</v>
      </c>
      <c r="M196" s="31">
        <v>20078</v>
      </c>
      <c r="N196" s="41">
        <v>0.86790441853732991</v>
      </c>
      <c r="O196" s="42">
        <v>8.6848838699710477E-4</v>
      </c>
      <c r="P196" s="41">
        <v>0.86620221257782426</v>
      </c>
      <c r="Q196" s="41">
        <v>0.86960662449683557</v>
      </c>
      <c r="S196" s="182">
        <v>-6.1658341691394059E-3</v>
      </c>
      <c r="T196" s="182">
        <v>-8.6464516705969455E-3</v>
      </c>
      <c r="U196" s="182">
        <v>-3.6852166676818662E-3</v>
      </c>
      <c r="V196" s="107" t="s">
        <v>149</v>
      </c>
    </row>
    <row r="197" spans="1:22" x14ac:dyDescent="0.25">
      <c r="B197" s="31" t="s">
        <v>124</v>
      </c>
      <c r="C197" s="107">
        <v>353810</v>
      </c>
      <c r="D197" s="107">
        <v>296414</v>
      </c>
      <c r="E197" s="107">
        <v>57396</v>
      </c>
      <c r="F197" s="108">
        <v>0.83777733811932953</v>
      </c>
      <c r="G197" s="179">
        <v>6.1977637021985428E-4</v>
      </c>
      <c r="H197" s="108">
        <v>0.83656259875522965</v>
      </c>
      <c r="I197" s="108">
        <v>0.83899207748342941</v>
      </c>
      <c r="K197" s="31">
        <v>449164</v>
      </c>
      <c r="L197" s="31">
        <v>368878</v>
      </c>
      <c r="M197" s="31">
        <v>80286</v>
      </c>
      <c r="N197" s="41">
        <v>0.82125459742989193</v>
      </c>
      <c r="O197" s="42">
        <v>5.7168115550419079E-4</v>
      </c>
      <c r="P197" s="41">
        <v>0.82013412295446353</v>
      </c>
      <c r="Q197" s="41">
        <v>0.82237507190532033</v>
      </c>
      <c r="S197" s="182">
        <v>-1.6522740689437598E-2</v>
      </c>
      <c r="T197" s="182">
        <v>-1.8175361378855351E-2</v>
      </c>
      <c r="U197" s="182">
        <v>-1.4870120000019848E-2</v>
      </c>
      <c r="V197" s="107" t="s">
        <v>149</v>
      </c>
    </row>
    <row r="198" spans="1:22" x14ac:dyDescent="0.25">
      <c r="B198" s="31" t="s">
        <v>125</v>
      </c>
      <c r="C198" s="107">
        <v>407460</v>
      </c>
      <c r="D198" s="107">
        <v>299669</v>
      </c>
      <c r="E198" s="107">
        <v>107791</v>
      </c>
      <c r="F198" s="108">
        <v>0.73545624110342123</v>
      </c>
      <c r="G198" s="179">
        <v>6.9101056671504874E-4</v>
      </c>
      <c r="H198" s="108">
        <v>0.73410188527972309</v>
      </c>
      <c r="I198" s="108">
        <v>0.73681059692711937</v>
      </c>
      <c r="K198" s="31">
        <v>325029</v>
      </c>
      <c r="L198" s="31">
        <v>229625</v>
      </c>
      <c r="M198" s="31">
        <v>95404</v>
      </c>
      <c r="N198" s="41">
        <v>0.70647542219309667</v>
      </c>
      <c r="O198" s="42">
        <v>7.9874786256392365E-4</v>
      </c>
      <c r="P198" s="41">
        <v>0.70490990514974305</v>
      </c>
      <c r="Q198" s="41">
        <v>0.70804093923645028</v>
      </c>
      <c r="S198" s="182">
        <v>-2.8980818910324557E-2</v>
      </c>
      <c r="T198" s="182">
        <v>-3.1050910887713293E-2</v>
      </c>
      <c r="U198" s="182">
        <v>-2.6910726932935822E-2</v>
      </c>
      <c r="V198" s="107" t="s">
        <v>149</v>
      </c>
    </row>
    <row r="199" spans="1:22" x14ac:dyDescent="0.25">
      <c r="G199" s="179"/>
      <c r="O199" s="42"/>
      <c r="S199" s="182"/>
      <c r="T199" s="182"/>
      <c r="U199" s="182"/>
    </row>
    <row r="200" spans="1:22" x14ac:dyDescent="0.25">
      <c r="A200" s="31" t="s">
        <v>126</v>
      </c>
      <c r="B200" s="31" t="s">
        <v>127</v>
      </c>
      <c r="C200" s="107">
        <v>300339</v>
      </c>
      <c r="D200" s="107">
        <v>262181</v>
      </c>
      <c r="E200" s="107">
        <v>38158</v>
      </c>
      <c r="F200" s="108">
        <v>0.87295023290348572</v>
      </c>
      <c r="G200" s="179">
        <v>6.0768121866677858E-4</v>
      </c>
      <c r="H200" s="108">
        <v>0.87175919960081738</v>
      </c>
      <c r="I200" s="108">
        <v>0.87414126620615407</v>
      </c>
      <c r="K200" s="31">
        <v>378323</v>
      </c>
      <c r="L200" s="31">
        <v>329293</v>
      </c>
      <c r="M200" s="31">
        <v>49030</v>
      </c>
      <c r="N200" s="41">
        <v>0.87040174665563552</v>
      </c>
      <c r="O200" s="42">
        <v>5.4604455235088658E-4</v>
      </c>
      <c r="P200" s="41">
        <v>0.86933151899907346</v>
      </c>
      <c r="Q200" s="41">
        <v>0.87147197431219758</v>
      </c>
      <c r="S200" s="182">
        <v>-2.5484862478502013E-3</v>
      </c>
      <c r="T200" s="182">
        <v>-4.1497488102704852E-3</v>
      </c>
      <c r="U200" s="182">
        <v>-9.4722368542991733E-4</v>
      </c>
      <c r="V200" s="107" t="s">
        <v>149</v>
      </c>
    </row>
    <row r="201" spans="1:22" x14ac:dyDescent="0.25">
      <c r="B201" s="31" t="s">
        <v>128</v>
      </c>
      <c r="C201" s="107">
        <v>90615</v>
      </c>
      <c r="D201" s="107">
        <v>79402</v>
      </c>
      <c r="E201" s="107">
        <v>11213</v>
      </c>
      <c r="F201" s="108">
        <v>0.87625669039342269</v>
      </c>
      <c r="G201" s="179">
        <v>1.0938971472492318E-3</v>
      </c>
      <c r="H201" s="108">
        <v>0.87411269138202308</v>
      </c>
      <c r="I201" s="108">
        <v>0.8784006894048223</v>
      </c>
      <c r="K201" s="31">
        <v>114327</v>
      </c>
      <c r="L201" s="31">
        <v>99587</v>
      </c>
      <c r="M201" s="31">
        <v>14740</v>
      </c>
      <c r="N201" s="41">
        <v>0.87107157539338909</v>
      </c>
      <c r="O201" s="42">
        <v>9.9112140439001407E-4</v>
      </c>
      <c r="P201" s="41">
        <v>0.86912901313647795</v>
      </c>
      <c r="Q201" s="41">
        <v>0.87301413765030023</v>
      </c>
      <c r="S201" s="182">
        <v>-5.1851150000336022E-3</v>
      </c>
      <c r="T201" s="182">
        <v>-8.0783117619306136E-3</v>
      </c>
      <c r="U201" s="182">
        <v>-2.2919182381365899E-3</v>
      </c>
      <c r="V201" s="107" t="s">
        <v>149</v>
      </c>
    </row>
    <row r="202" spans="1:22" x14ac:dyDescent="0.25">
      <c r="B202" s="31" t="s">
        <v>129</v>
      </c>
      <c r="C202" s="107">
        <v>348062</v>
      </c>
      <c r="D202" s="107">
        <v>295087</v>
      </c>
      <c r="E202" s="107">
        <v>52975</v>
      </c>
      <c r="F202" s="108">
        <v>0.84780010457906929</v>
      </c>
      <c r="G202" s="179">
        <v>6.0887144128420501E-4</v>
      </c>
      <c r="H202" s="108">
        <v>0.84660673848293722</v>
      </c>
      <c r="I202" s="108">
        <v>0.84899347067520137</v>
      </c>
      <c r="K202" s="31">
        <v>441162</v>
      </c>
      <c r="L202" s="31">
        <v>367438</v>
      </c>
      <c r="M202" s="31">
        <v>73724</v>
      </c>
      <c r="N202" s="41">
        <v>0.83288678535322624</v>
      </c>
      <c r="O202" s="42">
        <v>5.6169341711269783E-4</v>
      </c>
      <c r="P202" s="41">
        <v>0.83178588648533214</v>
      </c>
      <c r="Q202" s="41">
        <v>0.83398768422112035</v>
      </c>
      <c r="S202" s="182">
        <v>-1.4913319225843047E-2</v>
      </c>
      <c r="T202" s="182">
        <v>-1.6536956450516602E-2</v>
      </c>
      <c r="U202" s="182">
        <v>-1.3289682001169492E-2</v>
      </c>
      <c r="V202" s="107" t="s">
        <v>149</v>
      </c>
    </row>
    <row r="203" spans="1:22" x14ac:dyDescent="0.25">
      <c r="B203" s="31" t="s">
        <v>130</v>
      </c>
      <c r="C203" s="107">
        <v>44832</v>
      </c>
      <c r="D203" s="107">
        <v>35156</v>
      </c>
      <c r="E203" s="107">
        <v>9676</v>
      </c>
      <c r="F203" s="108">
        <v>0.7841720199857245</v>
      </c>
      <c r="G203" s="179">
        <v>1.9429672812998329E-3</v>
      </c>
      <c r="H203" s="108">
        <v>0.78036387409123709</v>
      </c>
      <c r="I203" s="108">
        <v>0.78798016588021191</v>
      </c>
      <c r="K203" s="31">
        <v>60608</v>
      </c>
      <c r="L203" s="31">
        <v>46337</v>
      </c>
      <c r="M203" s="31">
        <v>14271</v>
      </c>
      <c r="N203" s="41">
        <v>0.76453603484688493</v>
      </c>
      <c r="O203" s="42">
        <v>1.7234402442593505E-3</v>
      </c>
      <c r="P203" s="41">
        <v>0.76115815403862974</v>
      </c>
      <c r="Q203" s="41">
        <v>0.76791391565514011</v>
      </c>
      <c r="S203" s="182">
        <v>-1.9635985138839573E-2</v>
      </c>
      <c r="T203" s="182">
        <v>-2.4726467062476158E-2</v>
      </c>
      <c r="U203" s="182">
        <v>-1.4545503215202987E-2</v>
      </c>
      <c r="V203" s="107" t="s">
        <v>149</v>
      </c>
    </row>
    <row r="204" spans="1:22" x14ac:dyDescent="0.25">
      <c r="B204" s="31" t="s">
        <v>131</v>
      </c>
      <c r="C204" s="107">
        <v>407460</v>
      </c>
      <c r="D204" s="107">
        <v>299669</v>
      </c>
      <c r="E204" s="107">
        <v>107791</v>
      </c>
      <c r="F204" s="108">
        <v>0.73545624110342123</v>
      </c>
      <c r="G204" s="179">
        <v>6.9101056671504874E-4</v>
      </c>
      <c r="H204" s="108">
        <v>0.73410188527972309</v>
      </c>
      <c r="I204" s="108">
        <v>0.73681059692711937</v>
      </c>
      <c r="K204" s="31">
        <v>325029</v>
      </c>
      <c r="L204" s="31">
        <v>229625</v>
      </c>
      <c r="M204" s="31">
        <v>95404</v>
      </c>
      <c r="N204" s="41">
        <v>0.70647542219309667</v>
      </c>
      <c r="O204" s="42">
        <v>7.9874786256392365E-4</v>
      </c>
      <c r="P204" s="41">
        <v>0.70490990514974305</v>
      </c>
      <c r="Q204" s="41">
        <v>0.70804093923645028</v>
      </c>
      <c r="S204" s="182">
        <v>-2.8980818910324557E-2</v>
      </c>
      <c r="T204" s="182">
        <v>-3.1050910887713293E-2</v>
      </c>
      <c r="U204" s="182">
        <v>-2.6910726932935822E-2</v>
      </c>
      <c r="V204" s="107" t="s">
        <v>149</v>
      </c>
    </row>
  </sheetData>
  <mergeCells count="3">
    <mergeCell ref="C1:I1"/>
    <mergeCell ref="S1:V1"/>
    <mergeCell ref="K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D8" sqref="D8"/>
    </sheetView>
  </sheetViews>
  <sheetFormatPr defaultColWidth="9" defaultRowHeight="13.2" x14ac:dyDescent="0.25"/>
  <cols>
    <col min="1" max="1" width="9" style="31"/>
    <col min="2" max="2" width="14.5" style="31" customWidth="1"/>
    <col min="3" max="3" width="11.59765625" style="31" customWidth="1"/>
    <col min="4" max="4" width="14.3984375" style="31" customWidth="1"/>
    <col min="5" max="5" width="13.5" style="31" customWidth="1"/>
    <col min="6" max="6" width="14.69921875" style="41" customWidth="1"/>
    <col min="7" max="7" width="12.69921875" style="31" customWidth="1"/>
    <col min="8" max="11" width="9" style="31"/>
    <col min="12" max="12" width="17.59765625" style="31" customWidth="1"/>
    <col min="13" max="13" width="16.09765625" style="31" customWidth="1"/>
    <col min="14" max="14" width="19.59765625" style="31" customWidth="1"/>
    <col min="15" max="15" width="14.59765625" style="41" customWidth="1"/>
    <col min="16" max="16" width="23.69921875" style="31" customWidth="1"/>
    <col min="17" max="16384" width="9" style="31"/>
  </cols>
  <sheetData>
    <row r="1" spans="1:17" x14ac:dyDescent="0.25">
      <c r="A1" s="29" t="s">
        <v>256</v>
      </c>
      <c r="F1" s="31"/>
      <c r="O1" s="31"/>
    </row>
    <row r="2" spans="1:17" x14ac:dyDescent="0.25">
      <c r="A2" s="29"/>
      <c r="F2" s="31"/>
      <c r="O2" s="31"/>
    </row>
    <row r="3" spans="1:17" ht="15.75" customHeight="1" x14ac:dyDescent="0.25">
      <c r="A3" s="212" t="s">
        <v>255</v>
      </c>
      <c r="B3" s="212"/>
      <c r="C3" s="212"/>
      <c r="D3" s="212"/>
      <c r="E3" s="212"/>
      <c r="F3" s="212"/>
      <c r="G3" s="212"/>
      <c r="H3" s="212"/>
      <c r="J3" s="211" t="s">
        <v>417</v>
      </c>
      <c r="K3" s="211"/>
      <c r="L3" s="211"/>
      <c r="M3" s="211"/>
      <c r="N3" s="211"/>
      <c r="O3" s="211"/>
      <c r="P3" s="211"/>
      <c r="Q3" s="211"/>
    </row>
    <row r="4" spans="1:17" s="30" customFormat="1" ht="39.6" x14ac:dyDescent="0.3">
      <c r="A4" s="30" t="s">
        <v>246</v>
      </c>
      <c r="B4" s="30" t="s">
        <v>28</v>
      </c>
      <c r="C4" s="30" t="s">
        <v>422</v>
      </c>
      <c r="D4" s="30" t="s">
        <v>244</v>
      </c>
      <c r="E4" s="30" t="s">
        <v>245</v>
      </c>
      <c r="F4" s="99" t="s">
        <v>242</v>
      </c>
      <c r="G4" s="30" t="s">
        <v>243</v>
      </c>
      <c r="H4" s="30" t="s">
        <v>423</v>
      </c>
      <c r="J4" s="30" t="s">
        <v>246</v>
      </c>
      <c r="K4" s="30" t="s">
        <v>28</v>
      </c>
      <c r="L4" s="30" t="s">
        <v>422</v>
      </c>
      <c r="M4" s="30" t="s">
        <v>244</v>
      </c>
      <c r="N4" s="30" t="s">
        <v>245</v>
      </c>
      <c r="O4" s="99" t="s">
        <v>242</v>
      </c>
      <c r="P4" s="30" t="s">
        <v>243</v>
      </c>
      <c r="Q4" s="30" t="s">
        <v>420</v>
      </c>
    </row>
    <row r="5" spans="1:17" x14ac:dyDescent="0.25">
      <c r="A5" s="31" t="s">
        <v>161</v>
      </c>
      <c r="B5" s="31" t="s">
        <v>4</v>
      </c>
      <c r="C5" s="31" t="s">
        <v>171</v>
      </c>
      <c r="F5" s="41">
        <v>0</v>
      </c>
      <c r="G5" s="31" t="s">
        <v>239</v>
      </c>
      <c r="J5" s="31" t="s">
        <v>161</v>
      </c>
      <c r="K5" s="31" t="s">
        <v>4</v>
      </c>
      <c r="L5" s="31" t="s">
        <v>171</v>
      </c>
      <c r="O5" s="41">
        <v>0</v>
      </c>
      <c r="P5" s="31" t="s">
        <v>239</v>
      </c>
    </row>
    <row r="6" spans="1:17" x14ac:dyDescent="0.25">
      <c r="B6" s="31" t="s">
        <v>5</v>
      </c>
      <c r="C6" s="31">
        <v>1.4710000000000001</v>
      </c>
      <c r="D6" s="31">
        <v>1.4119999999999999</v>
      </c>
      <c r="E6" s="31">
        <v>1.5329999999999999</v>
      </c>
      <c r="F6" s="41">
        <v>4.2000000000000003E-2</v>
      </c>
      <c r="G6" s="31" t="s">
        <v>314</v>
      </c>
      <c r="H6" s="31" t="s">
        <v>149</v>
      </c>
      <c r="K6" s="31" t="s">
        <v>5</v>
      </c>
      <c r="L6" s="31">
        <v>1.2509999999999999</v>
      </c>
      <c r="M6" s="31">
        <v>1.202</v>
      </c>
      <c r="N6" s="31">
        <v>1.3029999999999999</v>
      </c>
      <c r="O6" s="41">
        <v>2.5000000000000001E-2</v>
      </c>
      <c r="P6" s="31" t="s">
        <v>329</v>
      </c>
      <c r="Q6" s="31" t="s">
        <v>149</v>
      </c>
    </row>
    <row r="7" spans="1:17" x14ac:dyDescent="0.25">
      <c r="B7" s="31" t="s">
        <v>6</v>
      </c>
      <c r="C7" s="31">
        <v>1.8160000000000001</v>
      </c>
      <c r="D7" s="31">
        <v>1.716</v>
      </c>
      <c r="E7" s="31">
        <v>1.9219999999999999</v>
      </c>
      <c r="F7" s="41">
        <v>7.0000000000000007E-2</v>
      </c>
      <c r="G7" s="31" t="s">
        <v>274</v>
      </c>
      <c r="H7" s="31" t="s">
        <v>149</v>
      </c>
      <c r="K7" s="31" t="s">
        <v>6</v>
      </c>
      <c r="L7" s="31">
        <v>1.5029999999999999</v>
      </c>
      <c r="M7" s="31">
        <v>1.42</v>
      </c>
      <c r="N7" s="31">
        <v>1.589</v>
      </c>
      <c r="O7" s="41">
        <v>4.9000000000000002E-2</v>
      </c>
      <c r="P7" s="31" t="s">
        <v>330</v>
      </c>
      <c r="Q7" s="31" t="s">
        <v>149</v>
      </c>
    </row>
    <row r="8" spans="1:17" x14ac:dyDescent="0.25">
      <c r="B8" s="31" t="s">
        <v>25</v>
      </c>
      <c r="C8" s="31">
        <v>1.427</v>
      </c>
      <c r="D8" s="31">
        <v>1.369</v>
      </c>
      <c r="E8" s="31">
        <v>1.4870000000000001</v>
      </c>
      <c r="F8" s="41">
        <v>3.7999999999999999E-2</v>
      </c>
      <c r="G8" s="31" t="s">
        <v>315</v>
      </c>
      <c r="H8" s="31" t="s">
        <v>149</v>
      </c>
      <c r="K8" s="31" t="s">
        <v>25</v>
      </c>
      <c r="L8" s="31">
        <v>1.272</v>
      </c>
      <c r="M8" s="31">
        <v>1.222</v>
      </c>
      <c r="N8" s="31">
        <v>1.3240000000000001</v>
      </c>
      <c r="O8" s="41">
        <v>2.7E-2</v>
      </c>
      <c r="P8" s="31" t="s">
        <v>296</v>
      </c>
      <c r="Q8" s="31" t="s">
        <v>149</v>
      </c>
    </row>
    <row r="9" spans="1:17" x14ac:dyDescent="0.25">
      <c r="B9" s="31" t="s">
        <v>7</v>
      </c>
      <c r="C9" s="31">
        <v>1.345</v>
      </c>
      <c r="D9" s="31">
        <v>1.29</v>
      </c>
      <c r="E9" s="31">
        <v>1.4019999999999999</v>
      </c>
      <c r="F9" s="41">
        <v>3.1E-2</v>
      </c>
      <c r="G9" s="31" t="s">
        <v>359</v>
      </c>
      <c r="H9" s="31" t="s">
        <v>149</v>
      </c>
      <c r="K9" s="31" t="s">
        <v>7</v>
      </c>
      <c r="L9" s="31">
        <v>1.0780000000000001</v>
      </c>
      <c r="M9" s="31">
        <v>1.0349999999999999</v>
      </c>
      <c r="N9" s="31">
        <v>1.123</v>
      </c>
      <c r="O9" s="41">
        <v>8.0000000000000002E-3</v>
      </c>
      <c r="P9" s="31" t="s">
        <v>331</v>
      </c>
      <c r="Q9" s="31" t="s">
        <v>149</v>
      </c>
    </row>
    <row r="10" spans="1:17" x14ac:dyDescent="0.25">
      <c r="B10" s="31" t="s">
        <v>8</v>
      </c>
      <c r="C10" s="31">
        <v>1.206</v>
      </c>
      <c r="D10" s="31">
        <v>1.1459999999999999</v>
      </c>
      <c r="E10" s="31">
        <v>1.2689999999999999</v>
      </c>
      <c r="F10" s="41">
        <v>1.9E-2</v>
      </c>
      <c r="G10" s="31" t="s">
        <v>277</v>
      </c>
      <c r="H10" s="31" t="s">
        <v>149</v>
      </c>
      <c r="K10" s="31" t="s">
        <v>8</v>
      </c>
      <c r="L10" s="31">
        <v>1.1160000000000001</v>
      </c>
      <c r="M10" s="31">
        <v>1.0629999999999999</v>
      </c>
      <c r="N10" s="31">
        <v>1.1719999999999999</v>
      </c>
      <c r="O10" s="41">
        <v>1.2E-2</v>
      </c>
      <c r="P10" s="31" t="s">
        <v>298</v>
      </c>
      <c r="Q10" s="31" t="s">
        <v>149</v>
      </c>
    </row>
    <row r="11" spans="1:17" x14ac:dyDescent="0.25">
      <c r="B11" s="31" t="s">
        <v>9</v>
      </c>
      <c r="C11" s="31">
        <v>1.3620000000000001</v>
      </c>
      <c r="D11" s="31">
        <v>1.3049999999999999</v>
      </c>
      <c r="E11" s="31">
        <v>1.4219999999999999</v>
      </c>
      <c r="F11" s="41">
        <v>3.3000000000000002E-2</v>
      </c>
      <c r="G11" s="31" t="s">
        <v>316</v>
      </c>
      <c r="H11" s="31" t="s">
        <v>149</v>
      </c>
      <c r="K11" s="31" t="s">
        <v>9</v>
      </c>
      <c r="L11" s="31">
        <v>1.24</v>
      </c>
      <c r="M11" s="31">
        <v>1.19</v>
      </c>
      <c r="N11" s="31">
        <v>1.2929999999999999</v>
      </c>
      <c r="O11" s="41">
        <v>2.4E-2</v>
      </c>
      <c r="P11" s="31" t="s">
        <v>368</v>
      </c>
      <c r="Q11" s="31" t="s">
        <v>149</v>
      </c>
    </row>
    <row r="12" spans="1:17" x14ac:dyDescent="0.25">
      <c r="B12" s="31" t="s">
        <v>10</v>
      </c>
      <c r="C12" s="31">
        <v>1.4179999999999999</v>
      </c>
      <c r="D12" s="31">
        <v>1.367</v>
      </c>
      <c r="E12" s="31">
        <v>1.4710000000000001</v>
      </c>
      <c r="F12" s="41">
        <v>3.7999999999999999E-2</v>
      </c>
      <c r="G12" s="31" t="s">
        <v>317</v>
      </c>
      <c r="H12" s="31" t="s">
        <v>149</v>
      </c>
      <c r="K12" s="31" t="s">
        <v>10</v>
      </c>
      <c r="L12" s="31">
        <v>1.3360000000000001</v>
      </c>
      <c r="M12" s="31">
        <v>1.29</v>
      </c>
      <c r="N12" s="31">
        <v>1.383</v>
      </c>
      <c r="O12" s="41">
        <v>3.3000000000000002E-2</v>
      </c>
      <c r="P12" s="31" t="s">
        <v>332</v>
      </c>
      <c r="Q12" s="31" t="s">
        <v>149</v>
      </c>
    </row>
    <row r="13" spans="1:17" x14ac:dyDescent="0.25">
      <c r="B13" s="31" t="s">
        <v>162</v>
      </c>
      <c r="C13" s="31">
        <v>1.3819999999999999</v>
      </c>
      <c r="D13" s="31">
        <v>1.333</v>
      </c>
      <c r="E13" s="31">
        <v>1.4330000000000001</v>
      </c>
      <c r="F13" s="41">
        <v>3.4000000000000002E-2</v>
      </c>
      <c r="G13" s="31" t="s">
        <v>300</v>
      </c>
      <c r="H13" s="31" t="s">
        <v>149</v>
      </c>
      <c r="K13" s="31" t="s">
        <v>162</v>
      </c>
      <c r="L13" s="31">
        <v>1.2130000000000001</v>
      </c>
      <c r="M13" s="31">
        <v>1.171</v>
      </c>
      <c r="N13" s="31">
        <v>1.256</v>
      </c>
      <c r="O13" s="41">
        <v>2.1000000000000001E-2</v>
      </c>
      <c r="P13" s="31" t="s">
        <v>333</v>
      </c>
      <c r="Q13" s="31" t="s">
        <v>149</v>
      </c>
    </row>
    <row r="14" spans="1:17" x14ac:dyDescent="0.25">
      <c r="B14" s="31" t="s">
        <v>16</v>
      </c>
      <c r="C14" s="31">
        <v>1.137</v>
      </c>
      <c r="D14" s="31">
        <v>1.0900000000000001</v>
      </c>
      <c r="E14" s="31">
        <v>1.1859999999999999</v>
      </c>
      <c r="F14" s="41">
        <v>1.2999999999999999E-2</v>
      </c>
      <c r="G14" s="31" t="s">
        <v>280</v>
      </c>
      <c r="H14" s="31" t="s">
        <v>149</v>
      </c>
      <c r="K14" s="31" t="s">
        <v>16</v>
      </c>
      <c r="L14" s="31">
        <v>1.0780000000000001</v>
      </c>
      <c r="M14" s="31">
        <v>1.0349999999999999</v>
      </c>
      <c r="N14" s="31">
        <v>1.123</v>
      </c>
      <c r="O14" s="41">
        <v>8.0000000000000002E-3</v>
      </c>
      <c r="P14" s="31" t="s">
        <v>331</v>
      </c>
      <c r="Q14" s="31" t="s">
        <v>149</v>
      </c>
    </row>
    <row r="15" spans="1:17" x14ac:dyDescent="0.25">
      <c r="B15" s="31" t="s">
        <v>17</v>
      </c>
      <c r="C15" s="31">
        <v>1.39</v>
      </c>
      <c r="D15" s="31">
        <v>1.331</v>
      </c>
      <c r="E15" s="31">
        <v>1.452</v>
      </c>
      <c r="F15" s="41">
        <v>3.5000000000000003E-2</v>
      </c>
      <c r="G15" s="31" t="s">
        <v>318</v>
      </c>
      <c r="H15" s="31" t="s">
        <v>149</v>
      </c>
      <c r="K15" s="31" t="s">
        <v>17</v>
      </c>
      <c r="L15" s="31">
        <v>1.115</v>
      </c>
      <c r="M15" s="31">
        <v>1.0680000000000001</v>
      </c>
      <c r="N15" s="31">
        <v>1.1639999999999999</v>
      </c>
      <c r="O15" s="41">
        <v>1.2E-2</v>
      </c>
      <c r="P15" s="31" t="s">
        <v>304</v>
      </c>
      <c r="Q15" s="31" t="s">
        <v>149</v>
      </c>
    </row>
    <row r="16" spans="1:17" x14ac:dyDescent="0.25">
      <c r="B16" s="31" t="s">
        <v>18</v>
      </c>
      <c r="C16" s="31">
        <v>1.4710000000000001</v>
      </c>
      <c r="D16" s="31">
        <v>1.409</v>
      </c>
      <c r="E16" s="31">
        <v>1.5349999999999999</v>
      </c>
      <c r="F16" s="41">
        <v>4.2000000000000003E-2</v>
      </c>
      <c r="G16" s="31" t="s">
        <v>273</v>
      </c>
      <c r="H16" s="31" t="s">
        <v>149</v>
      </c>
      <c r="K16" s="31" t="s">
        <v>18</v>
      </c>
      <c r="L16" s="31">
        <v>1.016</v>
      </c>
      <c r="M16" s="31">
        <v>0.97399999999999998</v>
      </c>
      <c r="N16" s="31">
        <v>1.0609999999999999</v>
      </c>
      <c r="O16" s="41">
        <v>2E-3</v>
      </c>
      <c r="P16" s="31" t="s">
        <v>305</v>
      </c>
    </row>
    <row r="17" spans="1:17" x14ac:dyDescent="0.25">
      <c r="B17" s="31" t="s">
        <v>19</v>
      </c>
      <c r="C17" s="31">
        <v>1.1890000000000001</v>
      </c>
      <c r="D17" s="31">
        <v>1.139</v>
      </c>
      <c r="E17" s="31">
        <v>1.2410000000000001</v>
      </c>
      <c r="F17" s="41">
        <v>1.7000000000000001E-2</v>
      </c>
      <c r="G17" s="31" t="s">
        <v>319</v>
      </c>
      <c r="H17" s="31" t="s">
        <v>149</v>
      </c>
      <c r="K17" s="31" t="s">
        <v>19</v>
      </c>
      <c r="L17" s="31">
        <v>1.026</v>
      </c>
      <c r="M17" s="31">
        <v>0.98299999999999998</v>
      </c>
      <c r="N17" s="31">
        <v>1.071</v>
      </c>
      <c r="O17" s="41">
        <v>3.0000000000000001E-3</v>
      </c>
      <c r="P17" s="31" t="s">
        <v>334</v>
      </c>
    </row>
    <row r="18" spans="1:17" x14ac:dyDescent="0.25">
      <c r="B18" s="31" t="s">
        <v>20</v>
      </c>
      <c r="C18" s="31">
        <v>1.5609999999999999</v>
      </c>
      <c r="D18" s="31">
        <v>1.4970000000000001</v>
      </c>
      <c r="E18" s="31">
        <v>1.627</v>
      </c>
      <c r="F18" s="41">
        <v>0.05</v>
      </c>
      <c r="G18" s="31" t="s">
        <v>320</v>
      </c>
      <c r="H18" s="31" t="s">
        <v>149</v>
      </c>
      <c r="K18" s="31" t="s">
        <v>20</v>
      </c>
      <c r="L18" s="31">
        <v>1.554</v>
      </c>
      <c r="M18" s="31">
        <v>1.492</v>
      </c>
      <c r="N18" s="31">
        <v>1.6180000000000001</v>
      </c>
      <c r="O18" s="41">
        <v>5.2999999999999999E-2</v>
      </c>
      <c r="P18" s="31" t="s">
        <v>335</v>
      </c>
      <c r="Q18" s="31" t="s">
        <v>149</v>
      </c>
    </row>
    <row r="19" spans="1:17" x14ac:dyDescent="0.25">
      <c r="B19" s="31" t="s">
        <v>165</v>
      </c>
      <c r="F19" s="41">
        <v>7.0000000000000007E-2</v>
      </c>
      <c r="K19" s="31" t="s">
        <v>165</v>
      </c>
      <c r="O19" s="41">
        <v>5.2999999999999999E-2</v>
      </c>
    </row>
    <row r="20" spans="1:17" x14ac:dyDescent="0.25">
      <c r="B20" s="31" t="s">
        <v>166</v>
      </c>
      <c r="F20" s="41">
        <v>0.51945276871154311</v>
      </c>
      <c r="K20" s="31" t="s">
        <v>166</v>
      </c>
      <c r="O20" s="41">
        <v>0.84320331616587452</v>
      </c>
    </row>
    <row r="22" spans="1:17" x14ac:dyDescent="0.25">
      <c r="A22" s="31" t="s">
        <v>42</v>
      </c>
      <c r="B22" s="31" t="s">
        <v>43</v>
      </c>
      <c r="C22" s="31">
        <v>1.278</v>
      </c>
      <c r="D22" s="31">
        <v>1.252</v>
      </c>
      <c r="E22" s="31">
        <v>1.3029999999999999</v>
      </c>
      <c r="F22" s="41">
        <v>2.9000000000000001E-2</v>
      </c>
      <c r="G22" s="31" t="s">
        <v>360</v>
      </c>
      <c r="H22" s="31" t="s">
        <v>149</v>
      </c>
      <c r="J22" s="31" t="s">
        <v>42</v>
      </c>
      <c r="K22" s="31" t="s">
        <v>43</v>
      </c>
      <c r="L22" s="31">
        <v>1.234</v>
      </c>
      <c r="M22" s="31">
        <v>1.2090000000000001</v>
      </c>
      <c r="N22" s="31">
        <v>1.2589999999999999</v>
      </c>
      <c r="O22" s="41">
        <v>2.4E-2</v>
      </c>
      <c r="P22" s="31" t="s">
        <v>336</v>
      </c>
      <c r="Q22" s="31" t="s">
        <v>149</v>
      </c>
    </row>
    <row r="23" spans="1:17" x14ac:dyDescent="0.25">
      <c r="B23" s="31" t="s">
        <v>44</v>
      </c>
      <c r="C23" s="31">
        <v>1.363</v>
      </c>
      <c r="D23" s="31">
        <v>1.3360000000000001</v>
      </c>
      <c r="E23" s="31">
        <v>1.39</v>
      </c>
      <c r="F23" s="41">
        <v>3.6999999999999998E-2</v>
      </c>
      <c r="G23" s="31" t="s">
        <v>309</v>
      </c>
      <c r="H23" s="31" t="s">
        <v>149</v>
      </c>
      <c r="K23" s="31" t="s">
        <v>44</v>
      </c>
      <c r="L23" s="31">
        <v>1.3080000000000001</v>
      </c>
      <c r="M23" s="31">
        <v>1.282</v>
      </c>
      <c r="N23" s="31">
        <v>1.335</v>
      </c>
      <c r="O23" s="41">
        <v>3.2000000000000001E-2</v>
      </c>
      <c r="P23" s="31" t="s">
        <v>337</v>
      </c>
      <c r="Q23" s="31" t="s">
        <v>149</v>
      </c>
    </row>
    <row r="24" spans="1:17" x14ac:dyDescent="0.25">
      <c r="B24" s="31" t="s">
        <v>45</v>
      </c>
      <c r="C24" s="31">
        <v>1.2869999999999999</v>
      </c>
      <c r="D24" s="31">
        <v>1.2609999999999999</v>
      </c>
      <c r="E24" s="31">
        <v>1.3129999999999999</v>
      </c>
      <c r="F24" s="41">
        <v>0.03</v>
      </c>
      <c r="G24" s="31" t="s">
        <v>321</v>
      </c>
      <c r="H24" s="31" t="s">
        <v>149</v>
      </c>
      <c r="K24" s="31" t="s">
        <v>45</v>
      </c>
      <c r="L24" s="31">
        <v>1.2989999999999999</v>
      </c>
      <c r="M24" s="31">
        <v>1.2729999999999999</v>
      </c>
      <c r="N24" s="31">
        <v>1.325</v>
      </c>
      <c r="O24" s="41">
        <v>3.1E-2</v>
      </c>
      <c r="P24" s="31" t="s">
        <v>369</v>
      </c>
      <c r="Q24" s="31" t="s">
        <v>149</v>
      </c>
    </row>
    <row r="25" spans="1:17" x14ac:dyDescent="0.25">
      <c r="B25" s="31" t="s">
        <v>46</v>
      </c>
      <c r="C25" s="31">
        <v>1.123</v>
      </c>
      <c r="D25" s="31">
        <v>1.1000000000000001</v>
      </c>
      <c r="E25" s="31">
        <v>1.147</v>
      </c>
      <c r="F25" s="41">
        <v>1.2999999999999999E-2</v>
      </c>
      <c r="G25" s="31" t="s">
        <v>361</v>
      </c>
      <c r="H25" s="31" t="s">
        <v>149</v>
      </c>
      <c r="K25" s="31" t="s">
        <v>46</v>
      </c>
      <c r="L25" s="31">
        <v>1.151</v>
      </c>
      <c r="M25" s="31">
        <v>1.127</v>
      </c>
      <c r="N25" s="31">
        <v>1.175</v>
      </c>
      <c r="O25" s="41">
        <v>1.6E-2</v>
      </c>
      <c r="P25" s="31" t="s">
        <v>338</v>
      </c>
      <c r="Q25" s="31" t="s">
        <v>149</v>
      </c>
    </row>
    <row r="26" spans="1:17" x14ac:dyDescent="0.25">
      <c r="B26" s="31" t="s">
        <v>47</v>
      </c>
      <c r="C26" s="31">
        <v>0.97899999999999998</v>
      </c>
      <c r="D26" s="31">
        <v>0.95899999999999996</v>
      </c>
      <c r="E26" s="31">
        <v>1</v>
      </c>
      <c r="F26" s="41">
        <v>-2E-3</v>
      </c>
      <c r="G26" s="31" t="s">
        <v>362</v>
      </c>
      <c r="K26" s="31" t="s">
        <v>47</v>
      </c>
      <c r="L26" s="31">
        <v>1.016</v>
      </c>
      <c r="M26" s="31">
        <v>0.995</v>
      </c>
      <c r="N26" s="31">
        <v>1.038</v>
      </c>
      <c r="O26" s="41">
        <v>2E-3</v>
      </c>
      <c r="P26" s="31" t="s">
        <v>339</v>
      </c>
    </row>
    <row r="27" spans="1:17" x14ac:dyDescent="0.25">
      <c r="B27" s="31" t="s">
        <v>48</v>
      </c>
      <c r="C27" s="31" t="s">
        <v>171</v>
      </c>
      <c r="F27" s="41">
        <v>0</v>
      </c>
      <c r="G27" s="31" t="s">
        <v>239</v>
      </c>
      <c r="K27" s="31" t="s">
        <v>48</v>
      </c>
      <c r="L27" s="31" t="s">
        <v>171</v>
      </c>
      <c r="O27" s="41">
        <v>0</v>
      </c>
      <c r="P27" s="31" t="s">
        <v>239</v>
      </c>
    </row>
    <row r="28" spans="1:17" x14ac:dyDescent="0.25">
      <c r="B28" s="31" t="s">
        <v>49</v>
      </c>
      <c r="C28" s="31">
        <v>1.0860000000000001</v>
      </c>
      <c r="D28" s="31">
        <v>1.0629999999999999</v>
      </c>
      <c r="E28" s="31">
        <v>1.109</v>
      </c>
      <c r="F28" s="41">
        <v>8.9999999999999993E-3</v>
      </c>
      <c r="G28" s="31" t="s">
        <v>363</v>
      </c>
      <c r="K28" s="31" t="s">
        <v>49</v>
      </c>
      <c r="L28" s="31">
        <v>1.042</v>
      </c>
      <c r="M28" s="31">
        <v>1.02</v>
      </c>
      <c r="N28" s="31">
        <v>1.0640000000000001</v>
      </c>
      <c r="O28" s="41">
        <v>4.0000000000000001E-3</v>
      </c>
      <c r="P28" s="31" t="s">
        <v>340</v>
      </c>
      <c r="Q28" s="31" t="s">
        <v>149</v>
      </c>
    </row>
    <row r="29" spans="1:17" x14ac:dyDescent="0.25">
      <c r="B29" s="31" t="s">
        <v>165</v>
      </c>
      <c r="F29" s="41">
        <v>3.9E-2</v>
      </c>
      <c r="K29" s="31" t="s">
        <v>165</v>
      </c>
      <c r="O29" s="41">
        <v>3.2000000000000001E-2</v>
      </c>
    </row>
    <row r="30" spans="1:17" x14ac:dyDescent="0.25">
      <c r="B30" s="31" t="s">
        <v>166</v>
      </c>
      <c r="F30" s="41">
        <v>0.93541434669348544</v>
      </c>
      <c r="K30" s="31" t="s">
        <v>166</v>
      </c>
      <c r="O30" s="41">
        <v>0.88510320400094522</v>
      </c>
    </row>
    <row r="32" spans="1:17" x14ac:dyDescent="0.25">
      <c r="A32" s="31" t="s">
        <v>56</v>
      </c>
      <c r="B32" s="31" t="s">
        <v>57</v>
      </c>
      <c r="C32" s="31" t="s">
        <v>171</v>
      </c>
      <c r="F32" s="41">
        <v>0</v>
      </c>
      <c r="G32" s="31" t="s">
        <v>239</v>
      </c>
      <c r="J32" s="31" t="s">
        <v>56</v>
      </c>
      <c r="K32" s="31" t="s">
        <v>57</v>
      </c>
      <c r="L32" s="31" t="s">
        <v>171</v>
      </c>
      <c r="O32" s="41">
        <v>0</v>
      </c>
      <c r="P32" s="31" t="s">
        <v>239</v>
      </c>
    </row>
    <row r="33" spans="1:17" x14ac:dyDescent="0.25">
      <c r="B33" s="31" t="s">
        <v>58</v>
      </c>
      <c r="C33" s="31">
        <v>2.371</v>
      </c>
      <c r="D33" s="31">
        <v>2.3450000000000002</v>
      </c>
      <c r="E33" s="31">
        <v>2.3959999999999999</v>
      </c>
      <c r="F33" s="41">
        <v>0.111</v>
      </c>
      <c r="G33" s="31" t="s">
        <v>364</v>
      </c>
      <c r="H33" s="31" t="s">
        <v>149</v>
      </c>
      <c r="K33" s="31" t="s">
        <v>58</v>
      </c>
      <c r="L33" s="31">
        <v>2.2799999999999998</v>
      </c>
      <c r="M33" s="31">
        <v>2.2549999999999999</v>
      </c>
      <c r="N33" s="31">
        <v>2.3039999999999998</v>
      </c>
      <c r="O33" s="41">
        <v>0.105</v>
      </c>
      <c r="P33" s="31" t="s">
        <v>370</v>
      </c>
      <c r="Q33" s="31" t="s">
        <v>149</v>
      </c>
    </row>
    <row r="35" spans="1:17" x14ac:dyDescent="0.25">
      <c r="A35" s="31" t="s">
        <v>59</v>
      </c>
      <c r="B35" s="31" t="s">
        <v>60</v>
      </c>
      <c r="C35" s="31">
        <v>1.3939999999999999</v>
      </c>
      <c r="D35" s="31">
        <v>1.373</v>
      </c>
      <c r="E35" s="31">
        <v>1.4159999999999999</v>
      </c>
      <c r="F35" s="41">
        <v>4.1000000000000002E-2</v>
      </c>
      <c r="G35" s="31" t="s">
        <v>322</v>
      </c>
      <c r="H35" s="31" t="s">
        <v>149</v>
      </c>
      <c r="J35" s="31" t="s">
        <v>59</v>
      </c>
      <c r="K35" s="31" t="s">
        <v>60</v>
      </c>
      <c r="L35" s="31">
        <v>1.4530000000000001</v>
      </c>
      <c r="M35" s="31">
        <v>1.43</v>
      </c>
      <c r="N35" s="31">
        <v>1.476</v>
      </c>
      <c r="O35" s="41">
        <v>4.7E-2</v>
      </c>
      <c r="P35" s="31" t="s">
        <v>341</v>
      </c>
      <c r="Q35" s="31" t="s">
        <v>149</v>
      </c>
    </row>
    <row r="36" spans="1:17" x14ac:dyDescent="0.25">
      <c r="B36" s="31" t="s">
        <v>61</v>
      </c>
      <c r="C36" s="31">
        <v>1.113</v>
      </c>
      <c r="D36" s="31">
        <v>1.099</v>
      </c>
      <c r="E36" s="31">
        <v>1.1259999999999999</v>
      </c>
      <c r="F36" s="41">
        <v>1.2E-2</v>
      </c>
      <c r="G36" s="31" t="s">
        <v>365</v>
      </c>
      <c r="H36" s="31" t="s">
        <v>149</v>
      </c>
      <c r="K36" s="31" t="s">
        <v>61</v>
      </c>
      <c r="L36" s="31">
        <v>1.149</v>
      </c>
      <c r="M36" s="31">
        <v>1.135</v>
      </c>
      <c r="N36" s="31">
        <v>1.1619999999999999</v>
      </c>
      <c r="O36" s="41">
        <v>1.6E-2</v>
      </c>
      <c r="P36" s="31" t="s">
        <v>342</v>
      </c>
      <c r="Q36" s="31" t="s">
        <v>149</v>
      </c>
    </row>
    <row r="37" spans="1:17" x14ac:dyDescent="0.25">
      <c r="B37" s="31" t="s">
        <v>62</v>
      </c>
      <c r="C37" s="31" t="s">
        <v>171</v>
      </c>
      <c r="F37" s="41">
        <v>0</v>
      </c>
      <c r="G37" s="31" t="s">
        <v>239</v>
      </c>
      <c r="K37" s="31" t="s">
        <v>62</v>
      </c>
      <c r="L37" s="31" t="s">
        <v>171</v>
      </c>
      <c r="O37" s="41">
        <v>0</v>
      </c>
      <c r="P37" s="31" t="s">
        <v>239</v>
      </c>
    </row>
    <row r="38" spans="1:17" x14ac:dyDescent="0.25">
      <c r="B38" s="31" t="s">
        <v>165</v>
      </c>
      <c r="F38" s="41">
        <v>4.1000000000000002E-2</v>
      </c>
      <c r="K38" s="31" t="s">
        <v>165</v>
      </c>
      <c r="O38" s="41">
        <v>4.7E-2</v>
      </c>
    </row>
    <row r="39" spans="1:17" x14ac:dyDescent="0.25">
      <c r="B39" s="31" t="s">
        <v>166</v>
      </c>
      <c r="F39" s="41">
        <v>1.1931631512273491</v>
      </c>
      <c r="K39" s="31" t="s">
        <v>166</v>
      </c>
      <c r="O39" s="41">
        <v>1.1378860138427163</v>
      </c>
    </row>
    <row r="41" spans="1:17" x14ac:dyDescent="0.25">
      <c r="A41" s="31" t="s">
        <v>63</v>
      </c>
      <c r="B41" s="31" t="s">
        <v>163</v>
      </c>
      <c r="C41" s="31" t="s">
        <v>171</v>
      </c>
      <c r="F41" s="41">
        <v>0</v>
      </c>
      <c r="G41" s="31" t="s">
        <v>239</v>
      </c>
      <c r="J41" s="31" t="s">
        <v>63</v>
      </c>
      <c r="K41" s="31" t="s">
        <v>163</v>
      </c>
      <c r="L41" s="31" t="s">
        <v>171</v>
      </c>
      <c r="O41" s="41">
        <v>0</v>
      </c>
      <c r="P41" s="31" t="s">
        <v>239</v>
      </c>
    </row>
    <row r="42" spans="1:17" x14ac:dyDescent="0.25">
      <c r="B42" s="31" t="s">
        <v>65</v>
      </c>
      <c r="C42" s="31">
        <v>1.403</v>
      </c>
      <c r="D42" s="31">
        <v>1.3069999999999999</v>
      </c>
      <c r="E42" s="31">
        <v>1.506</v>
      </c>
      <c r="F42" s="41">
        <v>4.2000000000000003E-2</v>
      </c>
      <c r="G42" s="31" t="s">
        <v>323</v>
      </c>
      <c r="H42" s="31" t="s">
        <v>149</v>
      </c>
      <c r="K42" s="31" t="s">
        <v>65</v>
      </c>
      <c r="L42" s="31">
        <v>1.3859999999999999</v>
      </c>
      <c r="M42" s="31">
        <v>1.2869999999999999</v>
      </c>
      <c r="N42" s="31">
        <v>1.492</v>
      </c>
      <c r="O42" s="41">
        <v>4.1000000000000002E-2</v>
      </c>
      <c r="P42" s="31" t="s">
        <v>343</v>
      </c>
      <c r="Q42" s="31" t="s">
        <v>149</v>
      </c>
    </row>
    <row r="43" spans="1:17" x14ac:dyDescent="0.25">
      <c r="B43" s="31" t="s">
        <v>66</v>
      </c>
      <c r="C43" s="31">
        <v>2.367</v>
      </c>
      <c r="D43" s="31">
        <v>2.2290000000000001</v>
      </c>
      <c r="E43" s="31">
        <v>2.5129999999999999</v>
      </c>
      <c r="F43" s="41">
        <v>0.129</v>
      </c>
      <c r="G43" s="31" t="s">
        <v>324</v>
      </c>
      <c r="H43" s="31" t="s">
        <v>149</v>
      </c>
      <c r="K43" s="31" t="s">
        <v>66</v>
      </c>
      <c r="L43" s="31">
        <v>1.841</v>
      </c>
      <c r="M43" s="31">
        <v>1.7330000000000001</v>
      </c>
      <c r="N43" s="31">
        <v>1.956</v>
      </c>
      <c r="O43" s="41">
        <v>8.5000000000000006E-2</v>
      </c>
      <c r="P43" s="31" t="s">
        <v>371</v>
      </c>
      <c r="Q43" s="31" t="s">
        <v>149</v>
      </c>
    </row>
    <row r="44" spans="1:17" x14ac:dyDescent="0.25">
      <c r="B44" s="31" t="s">
        <v>164</v>
      </c>
      <c r="C44" s="31">
        <v>1.9319999999999999</v>
      </c>
      <c r="D44" s="31">
        <v>1.9019999999999999</v>
      </c>
      <c r="E44" s="31">
        <v>1.9610000000000001</v>
      </c>
      <c r="F44" s="41">
        <v>9.1999999999999998E-2</v>
      </c>
      <c r="G44" s="31" t="s">
        <v>366</v>
      </c>
      <c r="H44" s="31" t="s">
        <v>149</v>
      </c>
      <c r="K44" s="31" t="s">
        <v>164</v>
      </c>
      <c r="L44" s="31">
        <v>1.7889999999999999</v>
      </c>
      <c r="M44" s="31">
        <v>1.7609999999999999</v>
      </c>
      <c r="N44" s="31">
        <v>1.8169999999999999</v>
      </c>
      <c r="O44" s="41">
        <v>0.08</v>
      </c>
      <c r="P44" s="31" t="s">
        <v>344</v>
      </c>
      <c r="Q44" s="31" t="s">
        <v>149</v>
      </c>
    </row>
    <row r="45" spans="1:17" x14ac:dyDescent="0.25">
      <c r="B45" s="31" t="s">
        <v>73</v>
      </c>
      <c r="C45" s="31">
        <v>2.7869999999999999</v>
      </c>
      <c r="D45" s="31">
        <v>2.7</v>
      </c>
      <c r="E45" s="31">
        <v>2.8769999999999998</v>
      </c>
      <c r="F45" s="41">
        <v>0.161</v>
      </c>
      <c r="G45" s="31" t="s">
        <v>367</v>
      </c>
      <c r="H45" s="31" t="s">
        <v>149</v>
      </c>
      <c r="K45" s="31" t="s">
        <v>73</v>
      </c>
      <c r="L45" s="31">
        <v>2.6840000000000002</v>
      </c>
      <c r="M45" s="31">
        <v>2.6</v>
      </c>
      <c r="N45" s="31">
        <v>2.7719999999999998</v>
      </c>
      <c r="O45" s="41">
        <v>0.155</v>
      </c>
      <c r="P45" s="31" t="s">
        <v>372</v>
      </c>
      <c r="Q45" s="31" t="s">
        <v>149</v>
      </c>
    </row>
    <row r="46" spans="1:17" x14ac:dyDescent="0.25">
      <c r="B46" s="31" t="s">
        <v>165</v>
      </c>
      <c r="F46" s="41">
        <v>0.161</v>
      </c>
      <c r="K46" s="31" t="s">
        <v>165</v>
      </c>
      <c r="O46" s="41">
        <v>0.155</v>
      </c>
    </row>
    <row r="47" spans="1:17" x14ac:dyDescent="0.25">
      <c r="B47" s="31" t="s">
        <v>166</v>
      </c>
      <c r="F47" s="41">
        <v>0.765029412944358</v>
      </c>
      <c r="K47" s="31" t="s">
        <v>166</v>
      </c>
      <c r="O47" s="41">
        <v>0.79765648027769553</v>
      </c>
    </row>
    <row r="49" spans="1:17" x14ac:dyDescent="0.25">
      <c r="A49" s="31" t="s">
        <v>111</v>
      </c>
      <c r="B49" s="31" t="s">
        <v>233</v>
      </c>
      <c r="C49" s="31">
        <v>1.9570000000000001</v>
      </c>
      <c r="D49" s="31">
        <v>1.9219999999999999</v>
      </c>
      <c r="E49" s="31">
        <v>1.9930000000000001</v>
      </c>
      <c r="F49" s="41">
        <v>0.09</v>
      </c>
      <c r="G49" s="31" t="s">
        <v>325</v>
      </c>
      <c r="H49" s="31" t="s">
        <v>149</v>
      </c>
      <c r="J49" s="31" t="s">
        <v>111</v>
      </c>
      <c r="K49" s="31" t="s">
        <v>233</v>
      </c>
      <c r="L49" s="31">
        <v>1.887</v>
      </c>
      <c r="M49" s="31">
        <v>1.8520000000000001</v>
      </c>
      <c r="N49" s="31">
        <v>1.921</v>
      </c>
      <c r="O49" s="41">
        <v>8.5000000000000006E-2</v>
      </c>
      <c r="P49" s="31" t="s">
        <v>373</v>
      </c>
      <c r="Q49" s="31" t="s">
        <v>149</v>
      </c>
    </row>
    <row r="50" spans="1:17" x14ac:dyDescent="0.25">
      <c r="B50" s="31" t="s">
        <v>234</v>
      </c>
      <c r="C50" s="31">
        <v>1.3959999999999999</v>
      </c>
      <c r="D50" s="31">
        <v>1.3779999999999999</v>
      </c>
      <c r="E50" s="31">
        <v>1.413</v>
      </c>
      <c r="F50" s="41">
        <v>0.04</v>
      </c>
      <c r="G50" s="31" t="s">
        <v>326</v>
      </c>
      <c r="H50" s="31" t="s">
        <v>149</v>
      </c>
      <c r="K50" s="31" t="s">
        <v>234</v>
      </c>
      <c r="L50" s="31">
        <v>1.393</v>
      </c>
      <c r="M50" s="31">
        <v>1.3759999999999999</v>
      </c>
      <c r="N50" s="31">
        <v>1.411</v>
      </c>
      <c r="O50" s="41">
        <v>0.04</v>
      </c>
      <c r="P50" s="31" t="s">
        <v>326</v>
      </c>
      <c r="Q50" s="31" t="s">
        <v>149</v>
      </c>
    </row>
    <row r="51" spans="1:17" x14ac:dyDescent="0.25">
      <c r="B51" s="31" t="s">
        <v>235</v>
      </c>
      <c r="C51" s="31" t="s">
        <v>171</v>
      </c>
      <c r="F51" s="41">
        <v>0</v>
      </c>
      <c r="G51" s="31" t="s">
        <v>239</v>
      </c>
      <c r="K51" s="31" t="s">
        <v>235</v>
      </c>
      <c r="L51" s="31" t="s">
        <v>171</v>
      </c>
      <c r="O51" s="41">
        <v>0</v>
      </c>
      <c r="P51" s="31" t="s">
        <v>239</v>
      </c>
    </row>
    <row r="52" spans="1:17" x14ac:dyDescent="0.25">
      <c r="B52" s="31" t="s">
        <v>165</v>
      </c>
      <c r="F52" s="41">
        <v>0.09</v>
      </c>
      <c r="K52" s="31" t="s">
        <v>165</v>
      </c>
      <c r="O52" s="41">
        <v>8.5000000000000006E-2</v>
      </c>
    </row>
    <row r="53" spans="1:17" x14ac:dyDescent="0.25">
      <c r="B53" s="31" t="s">
        <v>166</v>
      </c>
      <c r="F53" s="41">
        <v>1.0405960968052832</v>
      </c>
      <c r="K53" s="31" t="s">
        <v>166</v>
      </c>
      <c r="O53" s="41">
        <v>1.0205880657738462</v>
      </c>
    </row>
    <row r="55" spans="1:17" x14ac:dyDescent="0.25">
      <c r="A55" s="31" t="s">
        <v>80</v>
      </c>
      <c r="B55" s="31" t="s">
        <v>81</v>
      </c>
      <c r="C55" s="31" t="s">
        <v>171</v>
      </c>
      <c r="F55" s="41">
        <v>0</v>
      </c>
      <c r="G55" s="31" t="s">
        <v>239</v>
      </c>
      <c r="J55" s="31" t="s">
        <v>80</v>
      </c>
      <c r="K55" s="31" t="s">
        <v>81</v>
      </c>
      <c r="L55" s="31" t="s">
        <v>171</v>
      </c>
      <c r="O55" s="41">
        <v>0</v>
      </c>
      <c r="P55" s="31" t="s">
        <v>239</v>
      </c>
    </row>
    <row r="56" spans="1:17" x14ac:dyDescent="0.25">
      <c r="B56" s="31" t="s">
        <v>82</v>
      </c>
      <c r="C56" s="31">
        <v>1.3959999999999999</v>
      </c>
      <c r="D56" s="31">
        <v>1.361</v>
      </c>
      <c r="E56" s="31">
        <v>1.4319999999999999</v>
      </c>
      <c r="F56" s="41">
        <v>4.2999999999999997E-2</v>
      </c>
      <c r="G56" s="31" t="s">
        <v>327</v>
      </c>
      <c r="H56" s="31" t="s">
        <v>149</v>
      </c>
      <c r="K56" s="31" t="s">
        <v>82</v>
      </c>
      <c r="L56" s="31">
        <v>1.397</v>
      </c>
      <c r="M56" s="31">
        <v>1.36</v>
      </c>
      <c r="N56" s="31">
        <v>1.4350000000000001</v>
      </c>
      <c r="O56" s="41">
        <v>4.2999999999999997E-2</v>
      </c>
      <c r="P56" s="31" t="s">
        <v>327</v>
      </c>
      <c r="Q56" s="31" t="s">
        <v>149</v>
      </c>
    </row>
    <row r="57" spans="1:17" x14ac:dyDescent="0.25">
      <c r="B57" s="31" t="s">
        <v>83</v>
      </c>
      <c r="C57" s="31">
        <v>1.778</v>
      </c>
      <c r="D57" s="31">
        <v>1.7450000000000001</v>
      </c>
      <c r="E57" s="31">
        <v>1.8120000000000001</v>
      </c>
      <c r="F57" s="41">
        <v>0.08</v>
      </c>
      <c r="G57" s="31" t="s">
        <v>328</v>
      </c>
      <c r="H57" s="31" t="s">
        <v>149</v>
      </c>
      <c r="K57" s="31" t="s">
        <v>83</v>
      </c>
      <c r="L57" s="31">
        <v>1.825</v>
      </c>
      <c r="M57" s="31">
        <v>1.792</v>
      </c>
      <c r="N57" s="31">
        <v>1.859</v>
      </c>
      <c r="O57" s="41">
        <v>8.4000000000000005E-2</v>
      </c>
      <c r="P57" s="31" t="s">
        <v>345</v>
      </c>
      <c r="Q57" s="31" t="s">
        <v>149</v>
      </c>
    </row>
    <row r="58" spans="1:17" x14ac:dyDescent="0.25">
      <c r="B58" s="31" t="s">
        <v>84</v>
      </c>
      <c r="C58" s="31">
        <v>1.351</v>
      </c>
      <c r="D58" s="31">
        <v>1.325</v>
      </c>
      <c r="E58" s="31">
        <v>1.379</v>
      </c>
      <c r="F58" s="41">
        <v>3.7999999999999999E-2</v>
      </c>
      <c r="G58" s="31" t="s">
        <v>291</v>
      </c>
      <c r="H58" s="31" t="s">
        <v>149</v>
      </c>
      <c r="K58" s="31" t="s">
        <v>84</v>
      </c>
      <c r="L58" s="31">
        <v>1.349</v>
      </c>
      <c r="M58" s="31">
        <v>1.325</v>
      </c>
      <c r="N58" s="31">
        <v>1.3740000000000001</v>
      </c>
      <c r="O58" s="41">
        <v>3.7999999999999999E-2</v>
      </c>
      <c r="P58" s="31" t="s">
        <v>293</v>
      </c>
      <c r="Q58" s="31" t="s">
        <v>149</v>
      </c>
    </row>
    <row r="59" spans="1:17" x14ac:dyDescent="0.25">
      <c r="B59" s="31" t="s">
        <v>165</v>
      </c>
      <c r="F59" s="41">
        <v>0.08</v>
      </c>
      <c r="K59" s="31" t="s">
        <v>165</v>
      </c>
      <c r="O59" s="41">
        <v>8.4000000000000005E-2</v>
      </c>
    </row>
    <row r="60" spans="1:17" x14ac:dyDescent="0.25">
      <c r="B60" s="31" t="s">
        <v>166</v>
      </c>
      <c r="F60" s="41">
        <v>0.81304007768404385</v>
      </c>
      <c r="K60" s="31" t="s">
        <v>166</v>
      </c>
      <c r="O60" s="41">
        <v>0.83307801414713933</v>
      </c>
    </row>
    <row r="63" spans="1:17" x14ac:dyDescent="0.25">
      <c r="A63" s="31" t="s">
        <v>258</v>
      </c>
      <c r="B63" s="31">
        <v>6.3E-2</v>
      </c>
      <c r="J63" s="31" t="s">
        <v>257</v>
      </c>
      <c r="K63" s="31">
        <v>5.8000000000000003E-2</v>
      </c>
    </row>
  </sheetData>
  <mergeCells count="2">
    <mergeCell ref="J3:Q3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A23" sqref="A23:XFD23"/>
    </sheetView>
  </sheetViews>
  <sheetFormatPr defaultColWidth="9" defaultRowHeight="13.2" x14ac:dyDescent="0.25"/>
  <cols>
    <col min="1" max="1" width="13" style="34" customWidth="1"/>
    <col min="2" max="3" width="9" style="31"/>
    <col min="4" max="4" width="15.3984375" style="31" customWidth="1"/>
    <col min="5" max="5" width="13.5" style="31" customWidth="1"/>
    <col min="6" max="6" width="11.69921875" style="41" customWidth="1"/>
    <col min="7" max="7" width="14" style="31" customWidth="1"/>
    <col min="8" max="9" width="9" style="31"/>
    <col min="10" max="10" width="15.3984375" style="34" customWidth="1"/>
    <col min="11" max="11" width="16.5" style="31" customWidth="1"/>
    <col min="12" max="12" width="9" style="31"/>
    <col min="13" max="13" width="13.69921875" style="31" customWidth="1"/>
    <col min="14" max="14" width="15.19921875" style="31" customWidth="1"/>
    <col min="15" max="15" width="11.8984375" style="41" customWidth="1"/>
    <col min="16" max="16" width="13.59765625" style="31" customWidth="1"/>
    <col min="17" max="16384" width="9" style="31"/>
  </cols>
  <sheetData>
    <row r="1" spans="1:17" s="29" customFormat="1" ht="17.25" customHeight="1" x14ac:dyDescent="0.25">
      <c r="A1" s="213" t="s">
        <v>256</v>
      </c>
      <c r="B1" s="213"/>
      <c r="C1" s="213"/>
      <c r="D1" s="213"/>
      <c r="F1" s="40"/>
      <c r="J1" s="36"/>
      <c r="O1" s="40"/>
    </row>
    <row r="2" spans="1:17" s="29" customFormat="1" x14ac:dyDescent="0.25">
      <c r="A2" s="36"/>
      <c r="F2" s="40"/>
      <c r="J2" s="36"/>
      <c r="O2" s="40"/>
    </row>
    <row r="3" spans="1:17" s="29" customFormat="1" x14ac:dyDescent="0.25">
      <c r="A3" s="212" t="s">
        <v>255</v>
      </c>
      <c r="B3" s="212"/>
      <c r="C3" s="212"/>
      <c r="D3" s="212"/>
      <c r="E3" s="212"/>
      <c r="F3" s="212"/>
      <c r="G3" s="212"/>
      <c r="H3" s="212"/>
      <c r="J3" s="212" t="s">
        <v>417</v>
      </c>
      <c r="K3" s="212"/>
      <c r="L3" s="212"/>
      <c r="M3" s="212"/>
      <c r="N3" s="212"/>
      <c r="O3" s="212"/>
      <c r="P3" s="212"/>
      <c r="Q3" s="212"/>
    </row>
    <row r="4" spans="1:17" s="103" customFormat="1" ht="39.6" x14ac:dyDescent="0.3">
      <c r="A4" s="103" t="s">
        <v>27</v>
      </c>
      <c r="B4" s="103" t="s">
        <v>28</v>
      </c>
      <c r="C4" s="103" t="s">
        <v>421</v>
      </c>
      <c r="D4" s="103" t="s">
        <v>244</v>
      </c>
      <c r="E4" s="103" t="s">
        <v>245</v>
      </c>
      <c r="F4" s="104" t="s">
        <v>238</v>
      </c>
      <c r="G4" s="103" t="s">
        <v>418</v>
      </c>
      <c r="H4" s="103" t="s">
        <v>420</v>
      </c>
      <c r="J4" s="103" t="s">
        <v>27</v>
      </c>
      <c r="K4" s="103" t="s">
        <v>28</v>
      </c>
      <c r="L4" s="103" t="s">
        <v>421</v>
      </c>
      <c r="M4" s="103" t="s">
        <v>244</v>
      </c>
      <c r="N4" s="103" t="s">
        <v>245</v>
      </c>
      <c r="O4" s="104" t="s">
        <v>238</v>
      </c>
      <c r="P4" s="103" t="s">
        <v>419</v>
      </c>
      <c r="Q4" s="103" t="s">
        <v>420</v>
      </c>
    </row>
    <row r="5" spans="1:17" s="100" customFormat="1" x14ac:dyDescent="0.25">
      <c r="A5" s="102" t="s">
        <v>161</v>
      </c>
      <c r="B5" s="100" t="s">
        <v>4</v>
      </c>
      <c r="C5" s="100" t="s">
        <v>171</v>
      </c>
      <c r="F5" s="101">
        <v>0</v>
      </c>
      <c r="G5" s="100" t="s">
        <v>239</v>
      </c>
      <c r="J5" s="102" t="s">
        <v>161</v>
      </c>
      <c r="K5" s="100" t="s">
        <v>4</v>
      </c>
      <c r="L5" s="100" t="s">
        <v>171</v>
      </c>
      <c r="O5" s="101">
        <v>0</v>
      </c>
      <c r="P5" s="100" t="s">
        <v>239</v>
      </c>
    </row>
    <row r="6" spans="1:17" x14ac:dyDescent="0.25">
      <c r="B6" s="31" t="s">
        <v>5</v>
      </c>
      <c r="C6" s="31">
        <v>1.466</v>
      </c>
      <c r="D6" s="31">
        <v>1.407</v>
      </c>
      <c r="E6" s="31">
        <v>1.5269999999999999</v>
      </c>
      <c r="F6" s="41">
        <v>4.2999999999999997E-2</v>
      </c>
      <c r="G6" s="31" t="s">
        <v>273</v>
      </c>
      <c r="H6" s="31" t="s">
        <v>149</v>
      </c>
      <c r="K6" s="31" t="s">
        <v>5</v>
      </c>
      <c r="L6" s="31">
        <v>1.2490000000000001</v>
      </c>
      <c r="M6" s="31">
        <v>1.2</v>
      </c>
      <c r="N6" s="31">
        <v>1.3009999999999999</v>
      </c>
      <c r="O6" s="41">
        <v>2.5000000000000001E-2</v>
      </c>
      <c r="P6" s="31" t="s">
        <v>294</v>
      </c>
      <c r="Q6" s="31" t="s">
        <v>149</v>
      </c>
    </row>
    <row r="7" spans="1:17" x14ac:dyDescent="0.25">
      <c r="B7" s="31" t="s">
        <v>6</v>
      </c>
      <c r="C7" s="31">
        <v>1.8009999999999999</v>
      </c>
      <c r="D7" s="31">
        <v>1.702</v>
      </c>
      <c r="E7" s="31">
        <v>1.9059999999999999</v>
      </c>
      <c r="F7" s="41">
        <v>7.0999999999999994E-2</v>
      </c>
      <c r="G7" s="31" t="s">
        <v>274</v>
      </c>
      <c r="H7" s="31" t="s">
        <v>149</v>
      </c>
      <c r="K7" s="31" t="s">
        <v>6</v>
      </c>
      <c r="L7" s="31">
        <v>1.4990000000000001</v>
      </c>
      <c r="M7" s="31">
        <v>1.417</v>
      </c>
      <c r="N7" s="31">
        <v>1.585</v>
      </c>
      <c r="O7" s="41">
        <v>4.9000000000000002E-2</v>
      </c>
      <c r="P7" s="31" t="s">
        <v>295</v>
      </c>
      <c r="Q7" s="31" t="s">
        <v>149</v>
      </c>
    </row>
    <row r="8" spans="1:17" x14ac:dyDescent="0.25">
      <c r="B8" s="31" t="s">
        <v>25</v>
      </c>
      <c r="C8" s="31">
        <v>1.4259999999999999</v>
      </c>
      <c r="D8" s="31">
        <v>1.3680000000000001</v>
      </c>
      <c r="E8" s="31">
        <v>1.4850000000000001</v>
      </c>
      <c r="F8" s="41">
        <v>3.9E-2</v>
      </c>
      <c r="G8" s="31" t="s">
        <v>275</v>
      </c>
      <c r="H8" s="31" t="s">
        <v>149</v>
      </c>
      <c r="K8" s="31" t="s">
        <v>25</v>
      </c>
      <c r="L8" s="31">
        <v>1.272</v>
      </c>
      <c r="M8" s="31">
        <v>1.222</v>
      </c>
      <c r="N8" s="31">
        <v>1.3240000000000001</v>
      </c>
      <c r="O8" s="41">
        <v>2.8000000000000001E-2</v>
      </c>
      <c r="P8" s="31" t="s">
        <v>296</v>
      </c>
      <c r="Q8" s="31" t="s">
        <v>149</v>
      </c>
    </row>
    <row r="9" spans="1:17" x14ac:dyDescent="0.25">
      <c r="B9" s="31" t="s">
        <v>7</v>
      </c>
      <c r="C9" s="31">
        <v>1.3380000000000001</v>
      </c>
      <c r="D9" s="31">
        <v>1.284</v>
      </c>
      <c r="E9" s="31">
        <v>1.395</v>
      </c>
      <c r="F9" s="41">
        <v>3.1E-2</v>
      </c>
      <c r="G9" s="31" t="s">
        <v>276</v>
      </c>
      <c r="H9" s="31" t="s">
        <v>149</v>
      </c>
      <c r="K9" s="31" t="s">
        <v>7</v>
      </c>
      <c r="L9" s="31">
        <v>1.075</v>
      </c>
      <c r="M9" s="31">
        <v>1.032</v>
      </c>
      <c r="N9" s="31">
        <v>1.119</v>
      </c>
      <c r="O9" s="41">
        <v>8.0000000000000002E-3</v>
      </c>
      <c r="P9" s="31" t="s">
        <v>297</v>
      </c>
      <c r="Q9" s="31" t="s">
        <v>149</v>
      </c>
    </row>
    <row r="10" spans="1:17" x14ac:dyDescent="0.25">
      <c r="B10" s="31" t="s">
        <v>8</v>
      </c>
      <c r="C10" s="31">
        <v>1.2010000000000001</v>
      </c>
      <c r="D10" s="31">
        <v>1.141</v>
      </c>
      <c r="E10" s="31">
        <v>1.2629999999999999</v>
      </c>
      <c r="F10" s="41">
        <v>1.9E-2</v>
      </c>
      <c r="G10" s="31" t="s">
        <v>277</v>
      </c>
      <c r="H10" s="31" t="s">
        <v>149</v>
      </c>
      <c r="K10" s="31" t="s">
        <v>8</v>
      </c>
      <c r="L10" s="31">
        <v>1.1160000000000001</v>
      </c>
      <c r="M10" s="31">
        <v>1.0629999999999999</v>
      </c>
      <c r="N10" s="31">
        <v>1.1719999999999999</v>
      </c>
      <c r="O10" s="41">
        <v>1.2E-2</v>
      </c>
      <c r="P10" s="31" t="s">
        <v>298</v>
      </c>
      <c r="Q10" s="31" t="s">
        <v>149</v>
      </c>
    </row>
    <row r="11" spans="1:17" x14ac:dyDescent="0.25">
      <c r="B11" s="31" t="s">
        <v>9</v>
      </c>
      <c r="C11" s="31">
        <v>1.3580000000000001</v>
      </c>
      <c r="D11" s="31">
        <v>1.3009999999999999</v>
      </c>
      <c r="E11" s="31">
        <v>1.417</v>
      </c>
      <c r="F11" s="41">
        <v>3.3000000000000002E-2</v>
      </c>
      <c r="G11" s="31" t="s">
        <v>278</v>
      </c>
      <c r="H11" s="31" t="s">
        <v>149</v>
      </c>
      <c r="K11" s="31" t="s">
        <v>9</v>
      </c>
      <c r="L11" s="31">
        <v>1.238</v>
      </c>
      <c r="M11" s="31">
        <v>1.1879999999999999</v>
      </c>
      <c r="N11" s="31">
        <v>1.2909999999999999</v>
      </c>
      <c r="O11" s="41">
        <v>2.4E-2</v>
      </c>
      <c r="P11" s="31" t="s">
        <v>299</v>
      </c>
      <c r="Q11" s="31" t="s">
        <v>149</v>
      </c>
    </row>
    <row r="12" spans="1:17" x14ac:dyDescent="0.25">
      <c r="B12" s="31" t="s">
        <v>10</v>
      </c>
      <c r="C12" s="31">
        <v>1.4259999999999999</v>
      </c>
      <c r="D12" s="31">
        <v>1.375</v>
      </c>
      <c r="E12" s="31">
        <v>1.4790000000000001</v>
      </c>
      <c r="F12" s="41">
        <v>3.9E-2</v>
      </c>
      <c r="G12" s="31" t="s">
        <v>275</v>
      </c>
      <c r="H12" s="31" t="s">
        <v>149</v>
      </c>
      <c r="K12" s="31" t="s">
        <v>10</v>
      </c>
      <c r="L12" s="31">
        <v>1.341</v>
      </c>
      <c r="M12" s="31">
        <v>1.2949999999999999</v>
      </c>
      <c r="N12" s="31">
        <v>1.3879999999999999</v>
      </c>
      <c r="O12" s="41">
        <v>3.4000000000000002E-2</v>
      </c>
      <c r="P12" s="31" t="s">
        <v>300</v>
      </c>
      <c r="Q12" s="31" t="s">
        <v>149</v>
      </c>
    </row>
    <row r="13" spans="1:17" x14ac:dyDescent="0.25">
      <c r="B13" s="31" t="s">
        <v>21</v>
      </c>
      <c r="C13" s="31">
        <v>2.6480000000000001</v>
      </c>
      <c r="D13" s="31">
        <v>2.5539999999999998</v>
      </c>
      <c r="E13" s="31">
        <v>2.7440000000000002</v>
      </c>
      <c r="F13" s="41">
        <v>0.13400000000000001</v>
      </c>
      <c r="G13" s="31" t="s">
        <v>374</v>
      </c>
      <c r="H13" s="31" t="s">
        <v>149</v>
      </c>
      <c r="K13" s="31" t="s">
        <v>21</v>
      </c>
      <c r="L13" s="31">
        <v>2.5110000000000001</v>
      </c>
      <c r="M13" s="31">
        <v>2.427</v>
      </c>
      <c r="N13" s="31">
        <v>2.5990000000000002</v>
      </c>
      <c r="O13" s="41">
        <v>0.13400000000000001</v>
      </c>
      <c r="P13" s="31" t="s">
        <v>301</v>
      </c>
      <c r="Q13" s="31" t="s">
        <v>149</v>
      </c>
    </row>
    <row r="14" spans="1:17" x14ac:dyDescent="0.25">
      <c r="B14" s="31" t="s">
        <v>162</v>
      </c>
      <c r="C14" s="31">
        <v>1.385</v>
      </c>
      <c r="D14" s="31">
        <v>1.3360000000000001</v>
      </c>
      <c r="E14" s="31">
        <v>1.4359999999999999</v>
      </c>
      <c r="F14" s="41">
        <v>3.5000000000000003E-2</v>
      </c>
      <c r="G14" s="31" t="s">
        <v>279</v>
      </c>
      <c r="H14" s="31" t="s">
        <v>149</v>
      </c>
      <c r="K14" s="31" t="s">
        <v>162</v>
      </c>
      <c r="L14" s="31">
        <v>1.214</v>
      </c>
      <c r="M14" s="31">
        <v>1.173</v>
      </c>
      <c r="N14" s="31">
        <v>1.2569999999999999</v>
      </c>
      <c r="O14" s="41">
        <v>2.1999999999999999E-2</v>
      </c>
      <c r="P14" s="31" t="s">
        <v>302</v>
      </c>
      <c r="Q14" s="31" t="s">
        <v>149</v>
      </c>
    </row>
    <row r="15" spans="1:17" x14ac:dyDescent="0.25">
      <c r="B15" s="31" t="s">
        <v>16</v>
      </c>
      <c r="C15" s="31">
        <v>1.1379999999999999</v>
      </c>
      <c r="D15" s="31">
        <v>1.091</v>
      </c>
      <c r="E15" s="31">
        <v>1.1870000000000001</v>
      </c>
      <c r="F15" s="41">
        <v>1.2999999999999999E-2</v>
      </c>
      <c r="G15" s="31" t="s">
        <v>280</v>
      </c>
      <c r="H15" s="31" t="s">
        <v>149</v>
      </c>
      <c r="K15" s="31" t="s">
        <v>16</v>
      </c>
      <c r="L15" s="31">
        <v>1.08</v>
      </c>
      <c r="M15" s="31">
        <v>1.0369999999999999</v>
      </c>
      <c r="N15" s="31">
        <v>1.125</v>
      </c>
      <c r="O15" s="41">
        <v>8.0000000000000002E-3</v>
      </c>
      <c r="P15" s="31" t="s">
        <v>303</v>
      </c>
      <c r="Q15" s="31" t="s">
        <v>149</v>
      </c>
    </row>
    <row r="16" spans="1:17" x14ac:dyDescent="0.25">
      <c r="B16" s="31" t="s">
        <v>17</v>
      </c>
      <c r="C16" s="31">
        <v>1.3759999999999999</v>
      </c>
      <c r="D16" s="31">
        <v>1.3180000000000001</v>
      </c>
      <c r="E16" s="31">
        <v>1.4370000000000001</v>
      </c>
      <c r="F16" s="41">
        <v>3.5000000000000003E-2</v>
      </c>
      <c r="G16" s="31" t="s">
        <v>281</v>
      </c>
      <c r="H16" s="31" t="s">
        <v>149</v>
      </c>
      <c r="K16" s="31" t="s">
        <v>17</v>
      </c>
      <c r="L16" s="31">
        <v>1.111</v>
      </c>
      <c r="M16" s="31">
        <v>1.0640000000000001</v>
      </c>
      <c r="N16" s="31">
        <v>1.159</v>
      </c>
      <c r="O16" s="41">
        <v>1.0999999999999999E-2</v>
      </c>
      <c r="P16" s="31" t="s">
        <v>304</v>
      </c>
      <c r="Q16" s="31" t="s">
        <v>149</v>
      </c>
    </row>
    <row r="17" spans="1:17" x14ac:dyDescent="0.25">
      <c r="B17" s="31" t="s">
        <v>18</v>
      </c>
      <c r="C17" s="31">
        <v>1.462</v>
      </c>
      <c r="D17" s="31">
        <v>1.401</v>
      </c>
      <c r="E17" s="31">
        <v>1.526</v>
      </c>
      <c r="F17" s="41">
        <v>4.2000000000000003E-2</v>
      </c>
      <c r="G17" s="31" t="s">
        <v>273</v>
      </c>
      <c r="H17" s="31" t="s">
        <v>149</v>
      </c>
      <c r="K17" s="31" t="s">
        <v>18</v>
      </c>
      <c r="L17" s="31">
        <v>1.0149999999999999</v>
      </c>
      <c r="M17" s="31">
        <v>0.97199999999999998</v>
      </c>
      <c r="N17" s="31">
        <v>1.0589999999999999</v>
      </c>
      <c r="O17" s="41">
        <v>2E-3</v>
      </c>
      <c r="P17" s="31" t="s">
        <v>305</v>
      </c>
    </row>
    <row r="18" spans="1:17" x14ac:dyDescent="0.25">
      <c r="B18" s="31" t="s">
        <v>19</v>
      </c>
      <c r="C18" s="31">
        <v>1.196</v>
      </c>
      <c r="D18" s="31">
        <v>1.1459999999999999</v>
      </c>
      <c r="E18" s="31">
        <v>1.248</v>
      </c>
      <c r="F18" s="41">
        <v>1.7999999999999999E-2</v>
      </c>
      <c r="G18" s="31" t="s">
        <v>282</v>
      </c>
      <c r="H18" s="31" t="s">
        <v>149</v>
      </c>
      <c r="K18" s="31" t="s">
        <v>19</v>
      </c>
      <c r="L18" s="31">
        <v>1.0289999999999999</v>
      </c>
      <c r="M18" s="31">
        <v>0.98599999999999999</v>
      </c>
      <c r="N18" s="31">
        <v>1.0740000000000001</v>
      </c>
      <c r="O18" s="41">
        <v>3.0000000000000001E-3</v>
      </c>
      <c r="P18" s="31" t="s">
        <v>306</v>
      </c>
    </row>
    <row r="19" spans="1:17" x14ac:dyDescent="0.25">
      <c r="B19" s="31" t="s">
        <v>20</v>
      </c>
      <c r="C19" s="31">
        <v>1.5629999999999999</v>
      </c>
      <c r="D19" s="31">
        <v>1.4990000000000001</v>
      </c>
      <c r="E19" s="31">
        <v>1.629</v>
      </c>
      <c r="F19" s="41">
        <v>5.0999999999999997E-2</v>
      </c>
      <c r="G19" s="31" t="s">
        <v>283</v>
      </c>
      <c r="H19" s="31" t="s">
        <v>149</v>
      </c>
      <c r="K19" s="31" t="s">
        <v>20</v>
      </c>
      <c r="L19" s="31">
        <v>1.554</v>
      </c>
      <c r="M19" s="31">
        <v>1.492</v>
      </c>
      <c r="N19" s="31">
        <v>1.6180000000000001</v>
      </c>
      <c r="O19" s="41">
        <v>5.3999999999999999E-2</v>
      </c>
      <c r="P19" s="31" t="s">
        <v>307</v>
      </c>
      <c r="Q19" s="31" t="s">
        <v>149</v>
      </c>
    </row>
    <row r="20" spans="1:17" x14ac:dyDescent="0.25">
      <c r="B20" s="31" t="s">
        <v>165</v>
      </c>
      <c r="F20" s="41">
        <v>0.13400000000000001</v>
      </c>
      <c r="K20" s="31" t="s">
        <v>165</v>
      </c>
      <c r="O20" s="41">
        <v>0.13400000000000001</v>
      </c>
    </row>
    <row r="21" spans="1:17" x14ac:dyDescent="0.25">
      <c r="B21" s="31" t="s">
        <v>166</v>
      </c>
      <c r="F21" s="41">
        <v>0.76862968972388568</v>
      </c>
      <c r="K21" s="31" t="s">
        <v>166</v>
      </c>
      <c r="O21" s="41">
        <v>1.2201671498184024</v>
      </c>
    </row>
    <row r="23" spans="1:17" x14ac:dyDescent="0.25">
      <c r="A23" s="34" t="s">
        <v>42</v>
      </c>
      <c r="B23" s="31" t="s">
        <v>43</v>
      </c>
      <c r="C23" s="31">
        <v>1.3120000000000001</v>
      </c>
      <c r="D23" s="31">
        <v>1.29</v>
      </c>
      <c r="E23" s="31">
        <v>1.335</v>
      </c>
      <c r="F23" s="41">
        <v>3.5999999999999997E-2</v>
      </c>
      <c r="G23" s="31" t="s">
        <v>286</v>
      </c>
      <c r="H23" s="31" t="s">
        <v>149</v>
      </c>
      <c r="J23" s="34" t="s">
        <v>42</v>
      </c>
      <c r="K23" s="31" t="s">
        <v>43</v>
      </c>
      <c r="L23" s="31">
        <v>1.246</v>
      </c>
      <c r="M23" s="31">
        <v>1.2250000000000001</v>
      </c>
      <c r="N23" s="31">
        <v>1.2669999999999999</v>
      </c>
      <c r="O23" s="41">
        <v>2.9000000000000001E-2</v>
      </c>
      <c r="P23" s="31" t="s">
        <v>308</v>
      </c>
      <c r="Q23" s="31" t="s">
        <v>149</v>
      </c>
    </row>
    <row r="24" spans="1:17" x14ac:dyDescent="0.25">
      <c r="B24" s="31" t="s">
        <v>44</v>
      </c>
      <c r="C24" s="31">
        <v>1.385</v>
      </c>
      <c r="D24" s="31">
        <v>1.361</v>
      </c>
      <c r="E24" s="31">
        <v>1.4079999999999999</v>
      </c>
      <c r="F24" s="41">
        <v>4.2999999999999997E-2</v>
      </c>
      <c r="G24" s="31" t="s">
        <v>285</v>
      </c>
      <c r="H24" s="31" t="s">
        <v>149</v>
      </c>
      <c r="K24" s="31" t="s">
        <v>44</v>
      </c>
      <c r="L24" s="31">
        <v>1.3169999999999999</v>
      </c>
      <c r="M24" s="31">
        <v>1.2949999999999999</v>
      </c>
      <c r="N24" s="31">
        <v>1.34</v>
      </c>
      <c r="O24" s="41">
        <v>3.6999999999999998E-2</v>
      </c>
      <c r="P24" s="31" t="s">
        <v>309</v>
      </c>
      <c r="Q24" s="31" t="s">
        <v>149</v>
      </c>
    </row>
    <row r="25" spans="1:17" x14ac:dyDescent="0.25">
      <c r="B25" s="31" t="s">
        <v>45</v>
      </c>
      <c r="C25" s="31">
        <v>1.3080000000000001</v>
      </c>
      <c r="D25" s="31">
        <v>1.286</v>
      </c>
      <c r="E25" s="31">
        <v>1.331</v>
      </c>
      <c r="F25" s="41">
        <v>3.5000000000000003E-2</v>
      </c>
      <c r="G25" s="31" t="s">
        <v>375</v>
      </c>
      <c r="H25" s="31" t="s">
        <v>149</v>
      </c>
      <c r="K25" s="31" t="s">
        <v>45</v>
      </c>
      <c r="L25" s="31">
        <v>1.31</v>
      </c>
      <c r="M25" s="31">
        <v>1.288</v>
      </c>
      <c r="N25" s="31">
        <v>1.333</v>
      </c>
      <c r="O25" s="41">
        <v>3.5999999999999997E-2</v>
      </c>
      <c r="P25" s="31" t="s">
        <v>284</v>
      </c>
      <c r="Q25" s="31" t="s">
        <v>149</v>
      </c>
    </row>
    <row r="26" spans="1:17" x14ac:dyDescent="0.25">
      <c r="B26" s="31" t="s">
        <v>46</v>
      </c>
      <c r="C26" s="31">
        <v>1.1599999999999999</v>
      </c>
      <c r="D26" s="31">
        <v>1.1399999999999999</v>
      </c>
      <c r="E26" s="31">
        <v>1.181</v>
      </c>
      <c r="F26" s="41">
        <v>1.9E-2</v>
      </c>
      <c r="G26" s="31" t="s">
        <v>376</v>
      </c>
      <c r="H26" s="31" t="s">
        <v>149</v>
      </c>
      <c r="K26" s="31" t="s">
        <v>46</v>
      </c>
      <c r="L26" s="31">
        <v>1.171</v>
      </c>
      <c r="M26" s="31">
        <v>1.151</v>
      </c>
      <c r="N26" s="31">
        <v>1.1919999999999999</v>
      </c>
      <c r="O26" s="41">
        <v>0.02</v>
      </c>
      <c r="P26" s="31" t="s">
        <v>383</v>
      </c>
      <c r="Q26" s="31" t="s">
        <v>149</v>
      </c>
    </row>
    <row r="27" spans="1:17" x14ac:dyDescent="0.25">
      <c r="B27" s="31" t="s">
        <v>47</v>
      </c>
      <c r="C27" s="31">
        <v>1.022</v>
      </c>
      <c r="D27" s="31">
        <v>1.004</v>
      </c>
      <c r="E27" s="31">
        <v>1.0409999999999999</v>
      </c>
      <c r="F27" s="41">
        <v>3.0000000000000001E-3</v>
      </c>
      <c r="G27" s="31" t="s">
        <v>377</v>
      </c>
      <c r="H27" s="31" t="s">
        <v>149</v>
      </c>
      <c r="K27" s="31" t="s">
        <v>47</v>
      </c>
      <c r="L27" s="31">
        <v>1.0649999999999999</v>
      </c>
      <c r="M27" s="31">
        <v>1.046</v>
      </c>
      <c r="N27" s="31">
        <v>1.0840000000000001</v>
      </c>
      <c r="O27" s="41">
        <v>8.0000000000000002E-3</v>
      </c>
      <c r="P27" s="31" t="s">
        <v>384</v>
      </c>
      <c r="Q27" s="31" t="s">
        <v>149</v>
      </c>
    </row>
    <row r="28" spans="1:17" x14ac:dyDescent="0.25">
      <c r="B28" s="31" t="s">
        <v>48</v>
      </c>
      <c r="C28" s="31" t="s">
        <v>171</v>
      </c>
      <c r="F28" s="41">
        <v>0</v>
      </c>
      <c r="G28" s="31" t="s">
        <v>239</v>
      </c>
      <c r="K28" s="31" t="s">
        <v>48</v>
      </c>
      <c r="L28" s="31" t="s">
        <v>171</v>
      </c>
      <c r="O28" s="41">
        <v>0</v>
      </c>
      <c r="P28" s="31" t="s">
        <v>239</v>
      </c>
    </row>
    <row r="29" spans="1:17" x14ac:dyDescent="0.25">
      <c r="B29" s="31" t="s">
        <v>49</v>
      </c>
      <c r="C29" s="31">
        <v>1.06</v>
      </c>
      <c r="D29" s="31">
        <v>1.0409999999999999</v>
      </c>
      <c r="E29" s="31">
        <v>1.08</v>
      </c>
      <c r="F29" s="41">
        <v>7.0000000000000001E-3</v>
      </c>
      <c r="G29" s="31" t="s">
        <v>378</v>
      </c>
      <c r="H29" s="31" t="s">
        <v>149</v>
      </c>
      <c r="K29" s="31" t="s">
        <v>49</v>
      </c>
      <c r="L29" s="31">
        <v>1.0289999999999999</v>
      </c>
      <c r="M29" s="31">
        <v>1.01</v>
      </c>
      <c r="N29" s="31">
        <v>1.048</v>
      </c>
      <c r="O29" s="41">
        <v>3.0000000000000001E-3</v>
      </c>
      <c r="P29" s="31" t="s">
        <v>385</v>
      </c>
      <c r="Q29" s="31" t="s">
        <v>149</v>
      </c>
    </row>
    <row r="30" spans="1:17" x14ac:dyDescent="0.25">
      <c r="B30" s="31" t="s">
        <v>165</v>
      </c>
      <c r="F30" s="41">
        <v>4.2999999999999997E-2</v>
      </c>
      <c r="K30" s="31" t="s">
        <v>165</v>
      </c>
      <c r="O30" s="41">
        <v>3.6999999999999998E-2</v>
      </c>
    </row>
    <row r="31" spans="1:17" x14ac:dyDescent="0.25">
      <c r="B31" s="31" t="s">
        <v>166</v>
      </c>
      <c r="F31" s="41">
        <v>0.863657597202239</v>
      </c>
      <c r="K31" s="31" t="s">
        <v>166</v>
      </c>
      <c r="O31" s="41">
        <v>0.81875522032126546</v>
      </c>
    </row>
    <row r="33" spans="1:17" x14ac:dyDescent="0.25">
      <c r="A33" s="34" t="s">
        <v>56</v>
      </c>
      <c r="B33" s="31" t="s">
        <v>57</v>
      </c>
      <c r="C33" s="31" t="s">
        <v>171</v>
      </c>
      <c r="F33" s="41">
        <v>0</v>
      </c>
      <c r="G33" s="31" t="s">
        <v>239</v>
      </c>
      <c r="J33" s="34" t="s">
        <v>56</v>
      </c>
      <c r="K33" s="31" t="s">
        <v>57</v>
      </c>
      <c r="L33" s="31" t="s">
        <v>171</v>
      </c>
      <c r="O33" s="41">
        <v>0</v>
      </c>
      <c r="P33" s="31" t="s">
        <v>239</v>
      </c>
    </row>
    <row r="34" spans="1:17" x14ac:dyDescent="0.25">
      <c r="B34" s="31" t="s">
        <v>58</v>
      </c>
      <c r="C34" s="31">
        <v>2.2200000000000002</v>
      </c>
      <c r="D34" s="31">
        <v>2.2000000000000002</v>
      </c>
      <c r="E34" s="31">
        <v>2.2400000000000002</v>
      </c>
      <c r="F34" s="41">
        <v>0.113</v>
      </c>
      <c r="G34" s="31" t="s">
        <v>287</v>
      </c>
      <c r="H34" s="31" t="s">
        <v>149</v>
      </c>
      <c r="K34" s="31" t="s">
        <v>58</v>
      </c>
      <c r="L34" s="31">
        <v>2.1349999999999998</v>
      </c>
      <c r="M34" s="31">
        <v>2.1160000000000001</v>
      </c>
      <c r="N34" s="31">
        <v>2.1539999999999999</v>
      </c>
      <c r="O34" s="41">
        <v>0.108</v>
      </c>
      <c r="P34" s="31" t="s">
        <v>386</v>
      </c>
      <c r="Q34" s="31" t="s">
        <v>149</v>
      </c>
    </row>
    <row r="36" spans="1:17" x14ac:dyDescent="0.25">
      <c r="A36" s="34" t="s">
        <v>59</v>
      </c>
      <c r="B36" s="31" t="s">
        <v>60</v>
      </c>
      <c r="C36" s="31">
        <v>1.369</v>
      </c>
      <c r="D36" s="31">
        <v>1.351</v>
      </c>
      <c r="E36" s="31">
        <v>1.387</v>
      </c>
      <c r="F36" s="41">
        <v>4.3999999999999997E-2</v>
      </c>
      <c r="G36" s="31" t="s">
        <v>379</v>
      </c>
      <c r="H36" s="31" t="s">
        <v>149</v>
      </c>
      <c r="J36" s="34" t="s">
        <v>59</v>
      </c>
      <c r="K36" s="31" t="s">
        <v>60</v>
      </c>
      <c r="L36" s="31">
        <v>1.4650000000000001</v>
      </c>
      <c r="M36" s="31">
        <v>1.446</v>
      </c>
      <c r="N36" s="31">
        <v>1.484</v>
      </c>
      <c r="O36" s="41">
        <v>5.3999999999999999E-2</v>
      </c>
      <c r="P36" s="31" t="s">
        <v>387</v>
      </c>
      <c r="Q36" s="31" t="s">
        <v>149</v>
      </c>
    </row>
    <row r="37" spans="1:17" x14ac:dyDescent="0.25">
      <c r="B37" s="31" t="s">
        <v>61</v>
      </c>
      <c r="C37" s="31">
        <v>1.101</v>
      </c>
      <c r="D37" s="31">
        <v>1.0900000000000001</v>
      </c>
      <c r="E37" s="31">
        <v>1.1120000000000001</v>
      </c>
      <c r="F37" s="41">
        <v>1.2E-2</v>
      </c>
      <c r="G37" s="31" t="s">
        <v>365</v>
      </c>
      <c r="H37" s="31" t="s">
        <v>149</v>
      </c>
      <c r="K37" s="31" t="s">
        <v>61</v>
      </c>
      <c r="L37" s="31">
        <v>1.1639999999999999</v>
      </c>
      <c r="M37" s="31">
        <v>1.153</v>
      </c>
      <c r="N37" s="31">
        <v>1.1759999999999999</v>
      </c>
      <c r="O37" s="41">
        <v>0.02</v>
      </c>
      <c r="P37" s="31" t="s">
        <v>388</v>
      </c>
      <c r="Q37" s="31" t="s">
        <v>149</v>
      </c>
    </row>
    <row r="38" spans="1:17" x14ac:dyDescent="0.25">
      <c r="B38" s="31" t="s">
        <v>62</v>
      </c>
      <c r="C38" s="31" t="s">
        <v>171</v>
      </c>
      <c r="F38" s="41">
        <v>0</v>
      </c>
      <c r="G38" s="31" t="s">
        <v>239</v>
      </c>
      <c r="K38" s="31" t="s">
        <v>62</v>
      </c>
      <c r="L38" s="31" t="s">
        <v>171</v>
      </c>
      <c r="O38" s="41">
        <v>0</v>
      </c>
      <c r="P38" s="31" t="s">
        <v>239</v>
      </c>
    </row>
    <row r="39" spans="1:17" x14ac:dyDescent="0.25">
      <c r="B39" s="31" t="s">
        <v>165</v>
      </c>
      <c r="F39" s="41">
        <v>4.2999999999999997E-2</v>
      </c>
      <c r="K39" s="31" t="s">
        <v>165</v>
      </c>
      <c r="O39" s="41">
        <v>5.5E-2</v>
      </c>
    </row>
    <row r="40" spans="1:17" s="107" customFormat="1" x14ac:dyDescent="0.25">
      <c r="A40" s="106"/>
      <c r="B40" s="107" t="s">
        <v>166</v>
      </c>
      <c r="F40" s="108">
        <v>1.21</v>
      </c>
      <c r="J40" s="106"/>
      <c r="K40" s="107" t="s">
        <v>166</v>
      </c>
      <c r="O40" s="108">
        <v>1.266</v>
      </c>
    </row>
    <row r="42" spans="1:17" ht="26.4" x14ac:dyDescent="0.25">
      <c r="A42" s="34" t="s">
        <v>63</v>
      </c>
      <c r="B42" s="31" t="s">
        <v>163</v>
      </c>
      <c r="C42" s="31" t="s">
        <v>171</v>
      </c>
      <c r="F42" s="41">
        <v>0</v>
      </c>
      <c r="G42" s="31" t="s">
        <v>239</v>
      </c>
      <c r="J42" s="34" t="s">
        <v>63</v>
      </c>
      <c r="K42" s="31" t="s">
        <v>163</v>
      </c>
      <c r="L42" s="31" t="s">
        <v>171</v>
      </c>
      <c r="O42" s="41">
        <v>0</v>
      </c>
      <c r="P42" s="31" t="s">
        <v>239</v>
      </c>
    </row>
    <row r="43" spans="1:17" x14ac:dyDescent="0.25">
      <c r="B43" s="31" t="s">
        <v>65</v>
      </c>
      <c r="C43" s="31">
        <v>1.3140000000000001</v>
      </c>
      <c r="D43" s="31">
        <v>1.238</v>
      </c>
      <c r="E43" s="31">
        <v>1.395</v>
      </c>
      <c r="F43" s="41">
        <v>3.7999999999999999E-2</v>
      </c>
      <c r="G43" s="31" t="s">
        <v>288</v>
      </c>
      <c r="H43" s="31" t="s">
        <v>149</v>
      </c>
      <c r="K43" s="31" t="s">
        <v>65</v>
      </c>
      <c r="L43" s="31">
        <v>1.266</v>
      </c>
      <c r="M43" s="31">
        <v>1.1919999999999999</v>
      </c>
      <c r="N43" s="31">
        <v>1.3440000000000001</v>
      </c>
      <c r="O43" s="41">
        <v>3.3000000000000002E-2</v>
      </c>
      <c r="P43" s="31" t="s">
        <v>310</v>
      </c>
      <c r="Q43" s="31" t="s">
        <v>149</v>
      </c>
    </row>
    <row r="44" spans="1:17" x14ac:dyDescent="0.25">
      <c r="B44" s="31" t="s">
        <v>66</v>
      </c>
      <c r="C44" s="31">
        <v>1.9630000000000001</v>
      </c>
      <c r="D44" s="31">
        <v>1.87</v>
      </c>
      <c r="E44" s="31">
        <v>2.0619999999999998</v>
      </c>
      <c r="F44" s="41">
        <v>0.106</v>
      </c>
      <c r="G44" s="31" t="s">
        <v>289</v>
      </c>
      <c r="H44" s="31" t="s">
        <v>149</v>
      </c>
      <c r="K44" s="31" t="s">
        <v>66</v>
      </c>
      <c r="L44" s="31">
        <v>1.7010000000000001</v>
      </c>
      <c r="M44" s="31">
        <v>1.62</v>
      </c>
      <c r="N44" s="31">
        <v>1.7849999999999999</v>
      </c>
      <c r="O44" s="41">
        <v>8.1000000000000003E-2</v>
      </c>
      <c r="P44" s="31" t="s">
        <v>389</v>
      </c>
      <c r="Q44" s="31" t="s">
        <v>149</v>
      </c>
    </row>
    <row r="45" spans="1:17" x14ac:dyDescent="0.25">
      <c r="B45" s="31" t="s">
        <v>164</v>
      </c>
      <c r="C45" s="31">
        <v>1.841</v>
      </c>
      <c r="D45" s="31">
        <v>1.8160000000000001</v>
      </c>
      <c r="E45" s="31">
        <v>1.865</v>
      </c>
      <c r="F45" s="41">
        <v>9.4E-2</v>
      </c>
      <c r="G45" s="31" t="s">
        <v>290</v>
      </c>
      <c r="H45" s="31" t="s">
        <v>149</v>
      </c>
      <c r="K45" s="31" t="s">
        <v>164</v>
      </c>
      <c r="L45" s="31">
        <v>1.7070000000000001</v>
      </c>
      <c r="M45" s="31">
        <v>1.6839999999999999</v>
      </c>
      <c r="N45" s="31">
        <v>1.7290000000000001</v>
      </c>
      <c r="O45" s="41">
        <v>8.2000000000000003E-2</v>
      </c>
      <c r="P45" s="31" t="s">
        <v>311</v>
      </c>
      <c r="Q45" s="31" t="s">
        <v>149</v>
      </c>
    </row>
    <row r="46" spans="1:17" x14ac:dyDescent="0.25">
      <c r="B46" s="31" t="s">
        <v>73</v>
      </c>
      <c r="C46" s="31">
        <v>2.782</v>
      </c>
      <c r="D46" s="31">
        <v>2.7069999999999999</v>
      </c>
      <c r="E46" s="31">
        <v>2.8580000000000001</v>
      </c>
      <c r="F46" s="41">
        <v>0.17699999999999999</v>
      </c>
      <c r="G46" s="31" t="s">
        <v>380</v>
      </c>
      <c r="H46" s="31" t="s">
        <v>149</v>
      </c>
      <c r="K46" s="31" t="s">
        <v>73</v>
      </c>
      <c r="L46" s="31">
        <v>2.633</v>
      </c>
      <c r="M46" s="31">
        <v>2.5630000000000002</v>
      </c>
      <c r="N46" s="31">
        <v>2.7050000000000001</v>
      </c>
      <c r="O46" s="41">
        <v>0.16800000000000001</v>
      </c>
      <c r="P46" s="31" t="s">
        <v>390</v>
      </c>
      <c r="Q46" s="31" t="s">
        <v>149</v>
      </c>
    </row>
    <row r="47" spans="1:17" x14ac:dyDescent="0.25">
      <c r="B47" s="31" t="s">
        <v>165</v>
      </c>
      <c r="F47" s="41">
        <v>0.17699999999999999</v>
      </c>
      <c r="K47" s="31" t="s">
        <v>165</v>
      </c>
      <c r="O47" s="41">
        <v>0.16800000000000001</v>
      </c>
    </row>
    <row r="48" spans="1:17" x14ac:dyDescent="0.25">
      <c r="B48" s="31" t="s">
        <v>166</v>
      </c>
      <c r="F48" s="41">
        <v>0.81714819073798417</v>
      </c>
      <c r="K48" s="31" t="s">
        <v>166</v>
      </c>
      <c r="O48" s="41">
        <v>0.87143575998587075</v>
      </c>
    </row>
    <row r="50" spans="1:17" x14ac:dyDescent="0.25">
      <c r="A50" s="34" t="s">
        <v>111</v>
      </c>
      <c r="B50" s="31" t="s">
        <v>233</v>
      </c>
      <c r="C50" s="31">
        <v>1.913</v>
      </c>
      <c r="D50" s="31">
        <v>1.883</v>
      </c>
      <c r="E50" s="31">
        <v>1.944</v>
      </c>
      <c r="F50" s="41">
        <v>9.7000000000000003E-2</v>
      </c>
      <c r="G50" s="31" t="s">
        <v>381</v>
      </c>
      <c r="H50" s="31" t="s">
        <v>149</v>
      </c>
      <c r="J50" s="34" t="s">
        <v>111</v>
      </c>
      <c r="K50" s="31" t="s">
        <v>233</v>
      </c>
      <c r="L50" s="31">
        <v>1.8620000000000001</v>
      </c>
      <c r="M50" s="31">
        <v>1.833</v>
      </c>
      <c r="N50" s="31">
        <v>1.891</v>
      </c>
      <c r="O50" s="41">
        <v>9.2999999999999999E-2</v>
      </c>
      <c r="P50" s="31" t="s">
        <v>290</v>
      </c>
      <c r="Q50" s="31" t="s">
        <v>149</v>
      </c>
    </row>
    <row r="51" spans="1:17" x14ac:dyDescent="0.25">
      <c r="B51" s="31" t="s">
        <v>234</v>
      </c>
      <c r="C51" s="31">
        <v>1.3939999999999999</v>
      </c>
      <c r="D51" s="31">
        <v>1.379</v>
      </c>
      <c r="E51" s="31">
        <v>1.409</v>
      </c>
      <c r="F51" s="41">
        <v>4.3999999999999997E-2</v>
      </c>
      <c r="G51" s="31" t="s">
        <v>382</v>
      </c>
      <c r="H51" s="31" t="s">
        <v>149</v>
      </c>
      <c r="K51" s="31" t="s">
        <v>234</v>
      </c>
      <c r="L51" s="31">
        <v>1.389</v>
      </c>
      <c r="M51" s="31">
        <v>1.3740000000000001</v>
      </c>
      <c r="N51" s="31">
        <v>1.403</v>
      </c>
      <c r="O51" s="41">
        <v>4.4999999999999998E-2</v>
      </c>
      <c r="P51" s="31" t="s">
        <v>382</v>
      </c>
      <c r="Q51" s="31" t="s">
        <v>149</v>
      </c>
    </row>
    <row r="52" spans="1:17" x14ac:dyDescent="0.25">
      <c r="B52" s="31" t="s">
        <v>235</v>
      </c>
      <c r="C52" s="31" t="s">
        <v>171</v>
      </c>
      <c r="F52" s="41">
        <v>0</v>
      </c>
      <c r="G52" s="31" t="s">
        <v>239</v>
      </c>
      <c r="K52" s="31" t="s">
        <v>235</v>
      </c>
      <c r="L52" s="31" t="s">
        <v>171</v>
      </c>
      <c r="O52" s="41">
        <v>0</v>
      </c>
      <c r="P52" s="31" t="s">
        <v>239</v>
      </c>
    </row>
    <row r="53" spans="1:17" x14ac:dyDescent="0.25">
      <c r="B53" s="31" t="s">
        <v>165</v>
      </c>
      <c r="F53" s="41">
        <v>9.7000000000000003E-2</v>
      </c>
      <c r="K53" s="31" t="s">
        <v>165</v>
      </c>
      <c r="O53" s="41">
        <v>9.2999999999999999E-2</v>
      </c>
    </row>
    <row r="54" spans="1:17" x14ac:dyDescent="0.25">
      <c r="B54" s="31" t="s">
        <v>166</v>
      </c>
      <c r="F54" s="41">
        <v>1.0333944208153949</v>
      </c>
      <c r="K54" s="31" t="s">
        <v>166</v>
      </c>
      <c r="O54" s="41">
        <v>1.0110448655855202</v>
      </c>
    </row>
    <row r="56" spans="1:17" ht="26.4" x14ac:dyDescent="0.25">
      <c r="A56" s="34" t="s">
        <v>80</v>
      </c>
      <c r="B56" s="31" t="s">
        <v>81</v>
      </c>
      <c r="C56" s="31" t="s">
        <v>171</v>
      </c>
      <c r="F56" s="41">
        <v>0</v>
      </c>
      <c r="G56" s="31" t="s">
        <v>239</v>
      </c>
      <c r="J56" s="34" t="s">
        <v>80</v>
      </c>
      <c r="K56" s="31" t="s">
        <v>81</v>
      </c>
      <c r="L56" s="31" t="s">
        <v>171</v>
      </c>
      <c r="O56" s="41">
        <v>0</v>
      </c>
      <c r="P56" s="31" t="s">
        <v>239</v>
      </c>
    </row>
    <row r="57" spans="1:17" x14ac:dyDescent="0.25">
      <c r="B57" s="31" t="s">
        <v>82</v>
      </c>
      <c r="C57" s="31">
        <v>1.3129999999999999</v>
      </c>
      <c r="D57" s="31">
        <v>1.286</v>
      </c>
      <c r="E57" s="31">
        <v>1.341</v>
      </c>
      <c r="F57" s="41">
        <v>3.7999999999999999E-2</v>
      </c>
      <c r="G57" s="31" t="s">
        <v>291</v>
      </c>
      <c r="H57" s="31" t="s">
        <v>149</v>
      </c>
      <c r="K57" s="31" t="s">
        <v>82</v>
      </c>
      <c r="L57" s="31">
        <v>1.357</v>
      </c>
      <c r="M57" s="31">
        <v>1.329</v>
      </c>
      <c r="N57" s="31">
        <v>1.387</v>
      </c>
      <c r="O57" s="41">
        <v>4.3999999999999997E-2</v>
      </c>
      <c r="P57" s="31" t="s">
        <v>312</v>
      </c>
      <c r="Q57" s="31" t="s">
        <v>149</v>
      </c>
    </row>
    <row r="58" spans="1:17" x14ac:dyDescent="0.25">
      <c r="B58" s="31" t="s">
        <v>83</v>
      </c>
      <c r="C58" s="31">
        <v>1.653</v>
      </c>
      <c r="D58" s="31">
        <v>1.627</v>
      </c>
      <c r="E58" s="31">
        <v>1.679</v>
      </c>
      <c r="F58" s="41">
        <v>7.5999999999999998E-2</v>
      </c>
      <c r="G58" s="31" t="s">
        <v>292</v>
      </c>
      <c r="H58" s="31" t="s">
        <v>149</v>
      </c>
      <c r="K58" s="31" t="s">
        <v>83</v>
      </c>
      <c r="L58" s="31">
        <v>1.7549999999999999</v>
      </c>
      <c r="M58" s="31">
        <v>1.728</v>
      </c>
      <c r="N58" s="31">
        <v>1.7809999999999999</v>
      </c>
      <c r="O58" s="41">
        <v>8.6999999999999994E-2</v>
      </c>
      <c r="P58" s="31" t="s">
        <v>313</v>
      </c>
      <c r="Q58" s="31" t="s">
        <v>149</v>
      </c>
    </row>
    <row r="59" spans="1:17" x14ac:dyDescent="0.25">
      <c r="B59" s="31" t="s">
        <v>84</v>
      </c>
      <c r="C59" s="31">
        <v>1.304</v>
      </c>
      <c r="D59" s="31">
        <v>1.284</v>
      </c>
      <c r="E59" s="31">
        <v>1.325</v>
      </c>
      <c r="F59" s="41">
        <v>3.6999999999999998E-2</v>
      </c>
      <c r="G59" s="31" t="s">
        <v>293</v>
      </c>
      <c r="H59" s="31" t="s">
        <v>149</v>
      </c>
      <c r="K59" s="31" t="s">
        <v>84</v>
      </c>
      <c r="L59" s="31">
        <v>1.3759999999999999</v>
      </c>
      <c r="M59" s="31">
        <v>1.357</v>
      </c>
      <c r="N59" s="31">
        <v>1.3959999999999999</v>
      </c>
      <c r="O59" s="41">
        <v>4.5999999999999999E-2</v>
      </c>
      <c r="P59" s="31" t="s">
        <v>391</v>
      </c>
      <c r="Q59" s="31" t="s">
        <v>149</v>
      </c>
    </row>
    <row r="60" spans="1:17" x14ac:dyDescent="0.25">
      <c r="B60" s="31" t="s">
        <v>165</v>
      </c>
      <c r="F60" s="41">
        <v>7.5999999999999998E-2</v>
      </c>
      <c r="K60" s="31" t="s">
        <v>165</v>
      </c>
      <c r="O60" s="41">
        <v>8.6999999999999994E-2</v>
      </c>
    </row>
    <row r="61" spans="1:17" x14ac:dyDescent="0.25">
      <c r="B61" s="31" t="s">
        <v>166</v>
      </c>
      <c r="F61" s="41">
        <v>0.82201055840394621</v>
      </c>
      <c r="K61" s="31" t="s">
        <v>166</v>
      </c>
      <c r="O61" s="41">
        <v>0.80310822232905343</v>
      </c>
    </row>
    <row r="63" spans="1:17" ht="39.6" x14ac:dyDescent="0.25">
      <c r="A63" s="34" t="s">
        <v>259</v>
      </c>
      <c r="B63" s="31">
        <v>7.1999999999999995E-2</v>
      </c>
      <c r="J63" s="34">
        <v>7.2999999999999995E-2</v>
      </c>
    </row>
  </sheetData>
  <mergeCells count="3">
    <mergeCell ref="A3:H3"/>
    <mergeCell ref="J3:Q3"/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"/>
  <sheetViews>
    <sheetView zoomScaleNormal="100" workbookViewId="0">
      <pane xSplit="1" ySplit="3" topLeftCell="B4" activePane="bottomRight" state="frozen"/>
      <selection activeCell="I46" sqref="I46"/>
      <selection pane="topRight" activeCell="I46" sqref="I46"/>
      <selection pane="bottomLeft" activeCell="I46" sqref="I46"/>
      <selection pane="bottomRight" activeCell="A49" sqref="A49:D50"/>
    </sheetView>
  </sheetViews>
  <sheetFormatPr defaultColWidth="11" defaultRowHeight="13.8" x14ac:dyDescent="0.3"/>
  <cols>
    <col min="1" max="1" width="21.3984375" style="13" customWidth="1"/>
    <col min="2" max="4" width="8.8984375" style="13" customWidth="1"/>
    <col min="5" max="6" width="8.8984375" style="7" customWidth="1"/>
    <col min="7" max="8" width="8.8984375" style="13" customWidth="1"/>
    <col min="9" max="9" width="10.09765625" style="13" customWidth="1"/>
    <col min="10" max="10" width="8.8984375" style="13" customWidth="1"/>
    <col min="11" max="12" width="8.8984375" style="7" customWidth="1"/>
    <col min="13" max="16" width="8.8984375" style="13" customWidth="1"/>
    <col min="17" max="18" width="8.8984375" style="7" customWidth="1"/>
    <col min="19" max="22" width="8.8984375" style="13" customWidth="1"/>
    <col min="23" max="24" width="8.8984375" style="7" customWidth="1"/>
    <col min="25" max="28" width="8.8984375" style="13" customWidth="1"/>
    <col min="29" max="30" width="8.8984375" style="7" customWidth="1"/>
    <col min="31" max="34" width="8.8984375" style="13" customWidth="1"/>
    <col min="35" max="36" width="8.8984375" style="7" customWidth="1"/>
    <col min="37" max="40" width="8.8984375" style="13" customWidth="1"/>
    <col min="41" max="42" width="8.8984375" style="7" customWidth="1"/>
    <col min="43" max="16384" width="11" style="13"/>
  </cols>
  <sheetData>
    <row r="1" spans="1:42" x14ac:dyDescent="0.3">
      <c r="A1" s="3" t="s">
        <v>270</v>
      </c>
    </row>
    <row r="2" spans="1:42" s="1" customFormat="1" x14ac:dyDescent="0.3">
      <c r="A2" s="1" t="s">
        <v>161</v>
      </c>
      <c r="B2" s="214" t="s">
        <v>58</v>
      </c>
      <c r="C2" s="214"/>
      <c r="D2" s="214"/>
      <c r="E2" s="214"/>
      <c r="F2" s="214"/>
      <c r="G2" s="2"/>
      <c r="H2" s="214" t="s">
        <v>263</v>
      </c>
      <c r="I2" s="214"/>
      <c r="J2" s="214"/>
      <c r="K2" s="214"/>
      <c r="L2" s="214"/>
      <c r="M2" s="2"/>
      <c r="N2" s="214" t="s">
        <v>264</v>
      </c>
      <c r="O2" s="214"/>
      <c r="P2" s="214"/>
      <c r="Q2" s="214"/>
      <c r="R2" s="214"/>
      <c r="S2" s="2"/>
      <c r="T2" s="214" t="s">
        <v>346</v>
      </c>
      <c r="U2" s="214"/>
      <c r="V2" s="214"/>
      <c r="W2" s="214"/>
      <c r="X2" s="214"/>
      <c r="Y2" s="2"/>
      <c r="Z2" s="214" t="s">
        <v>266</v>
      </c>
      <c r="AA2" s="214"/>
      <c r="AB2" s="214"/>
      <c r="AC2" s="214"/>
      <c r="AD2" s="214"/>
      <c r="AE2" s="2"/>
      <c r="AF2" s="214" t="s">
        <v>261</v>
      </c>
      <c r="AG2" s="214"/>
      <c r="AH2" s="214"/>
      <c r="AI2" s="214"/>
      <c r="AJ2" s="214"/>
      <c r="AK2" s="2"/>
      <c r="AL2" s="214" t="s">
        <v>262</v>
      </c>
      <c r="AM2" s="214"/>
      <c r="AN2" s="214"/>
      <c r="AO2" s="214"/>
      <c r="AP2" s="214"/>
    </row>
    <row r="3" spans="1:42" s="6" customFormat="1" x14ac:dyDescent="0.3">
      <c r="B3" s="4" t="s">
        <v>224</v>
      </c>
      <c r="C3" s="4" t="s">
        <v>0</v>
      </c>
      <c r="D3" s="4" t="s">
        <v>146</v>
      </c>
      <c r="E3" s="26" t="s">
        <v>227</v>
      </c>
      <c r="F3" s="27" t="s">
        <v>228</v>
      </c>
      <c r="G3" s="5"/>
      <c r="H3" s="4" t="s">
        <v>224</v>
      </c>
      <c r="I3" s="4" t="s">
        <v>0</v>
      </c>
      <c r="J3" s="4" t="s">
        <v>146</v>
      </c>
      <c r="K3" s="26" t="s">
        <v>227</v>
      </c>
      <c r="L3" s="27" t="s">
        <v>228</v>
      </c>
      <c r="M3" s="5"/>
      <c r="N3" s="4" t="s">
        <v>224</v>
      </c>
      <c r="O3" s="4" t="s">
        <v>0</v>
      </c>
      <c r="P3" s="4" t="s">
        <v>146</v>
      </c>
      <c r="Q3" s="26" t="s">
        <v>227</v>
      </c>
      <c r="R3" s="27" t="s">
        <v>228</v>
      </c>
      <c r="S3" s="5"/>
      <c r="T3" s="4" t="s">
        <v>224</v>
      </c>
      <c r="U3" s="4" t="s">
        <v>0</v>
      </c>
      <c r="V3" s="4" t="s">
        <v>146</v>
      </c>
      <c r="W3" s="26" t="s">
        <v>227</v>
      </c>
      <c r="X3" s="27" t="s">
        <v>228</v>
      </c>
      <c r="Y3" s="5"/>
      <c r="Z3" s="4" t="s">
        <v>224</v>
      </c>
      <c r="AA3" s="4" t="s">
        <v>0</v>
      </c>
      <c r="AB3" s="4" t="s">
        <v>146</v>
      </c>
      <c r="AC3" s="26" t="s">
        <v>227</v>
      </c>
      <c r="AD3" s="27" t="s">
        <v>228</v>
      </c>
      <c r="AE3" s="5"/>
      <c r="AF3" s="4" t="s">
        <v>224</v>
      </c>
      <c r="AG3" s="4" t="s">
        <v>0</v>
      </c>
      <c r="AH3" s="4" t="s">
        <v>146</v>
      </c>
      <c r="AI3" s="26" t="s">
        <v>227</v>
      </c>
      <c r="AJ3" s="27" t="s">
        <v>228</v>
      </c>
      <c r="AK3" s="5"/>
      <c r="AL3" s="4" t="s">
        <v>224</v>
      </c>
      <c r="AM3" s="4" t="s">
        <v>0</v>
      </c>
      <c r="AN3" s="4" t="s">
        <v>146</v>
      </c>
      <c r="AO3" s="26" t="s">
        <v>227</v>
      </c>
      <c r="AP3" s="27" t="s">
        <v>228</v>
      </c>
    </row>
    <row r="4" spans="1:42" x14ac:dyDescent="0.3">
      <c r="A4" s="6" t="s">
        <v>4</v>
      </c>
      <c r="B4" s="7">
        <v>0.81399999999999995</v>
      </c>
      <c r="C4" s="8">
        <v>32599</v>
      </c>
      <c r="D4" s="9">
        <f>SQRT((B4*(1-B4))/C4)</f>
        <v>2.15509557697996E-3</v>
      </c>
      <c r="E4" s="7">
        <f>B4-_xlfn.NORM.S.INV(0.975)*D4</f>
        <v>0.8097760902858776</v>
      </c>
      <c r="F4" s="7">
        <f>B4+_xlfn.NORM.S.INV(0.975)*D4</f>
        <v>0.81822390971412229</v>
      </c>
      <c r="G4" s="10"/>
      <c r="H4" s="7">
        <v>0.83899999999999997</v>
      </c>
      <c r="I4" s="8">
        <v>32412</v>
      </c>
      <c r="J4" s="9">
        <f>SQRT((H4*(1-H4))/I4)</f>
        <v>2.0414606038357567E-3</v>
      </c>
      <c r="K4" s="7">
        <f>H4-_xlfn.NORM.S.INV(0.975)*J4</f>
        <v>0.83499881074062454</v>
      </c>
      <c r="L4" s="7">
        <f>H4+_xlfn.NORM.S.INV(0.975)*J4</f>
        <v>0.84300118925937539</v>
      </c>
      <c r="M4" s="7"/>
      <c r="N4" s="11">
        <v>0.75900000000000001</v>
      </c>
      <c r="O4" s="8">
        <v>32599</v>
      </c>
      <c r="P4" s="9">
        <f>SQRT((N4*(1-N4))/O4)</f>
        <v>2.3687938686511472E-3</v>
      </c>
      <c r="Q4" s="7">
        <f>N4-_xlfn.NORM.S.INV(0.975)*P4</f>
        <v>0.75435724933064441</v>
      </c>
      <c r="R4" s="7">
        <f>N4+_xlfn.NORM.S.INV(0.975)*P4</f>
        <v>0.76364275066935561</v>
      </c>
      <c r="S4" s="7"/>
      <c r="T4" s="7">
        <v>0.78467673027627505</v>
      </c>
      <c r="U4" s="12">
        <v>3511</v>
      </c>
      <c r="V4" s="9">
        <f>SQRT((T4*(1-T4))/U4)</f>
        <v>6.9370600691970544E-3</v>
      </c>
      <c r="W4" s="7">
        <f>T4-_xlfn.NORM.S.INV(0.975)*V4</f>
        <v>0.77108034238205791</v>
      </c>
      <c r="X4" s="7">
        <f>T4+_xlfn.NORM.S.INV(0.975)*V4</f>
        <v>0.79827311817049218</v>
      </c>
      <c r="Y4" s="7"/>
      <c r="Z4" s="7">
        <v>0.78900000000000003</v>
      </c>
      <c r="AA4" s="12">
        <v>32599</v>
      </c>
      <c r="AB4" s="9">
        <f>SQRT((Z4*(1-Z4))/AA4)</f>
        <v>2.2598394730602767E-3</v>
      </c>
      <c r="AC4" s="7">
        <f>Z4-_xlfn.NORM.S.INV(0.975)*AB4</f>
        <v>0.78457079602195989</v>
      </c>
      <c r="AD4" s="7">
        <f>Z4+_xlfn.NORM.S.INV(0.975)*AB4</f>
        <v>0.79342920397804018</v>
      </c>
      <c r="AE4" s="7"/>
      <c r="AF4" s="7">
        <v>0.78800000000000003</v>
      </c>
      <c r="AG4" s="12">
        <v>31942</v>
      </c>
      <c r="AH4" s="9">
        <f>SQRT((AF4*(1-AF4))/AG4)</f>
        <v>2.2869148076719663E-3</v>
      </c>
      <c r="AI4" s="7">
        <f>AF4-_xlfn.NORM.S.INV(0.975)*AH4</f>
        <v>0.78351772934125163</v>
      </c>
      <c r="AJ4" s="7">
        <f>AF4+_xlfn.NORM.S.INV(0.975)*AH4</f>
        <v>0.79248227065874843</v>
      </c>
      <c r="AK4" s="7"/>
      <c r="AL4" s="7">
        <v>0.76800000000000002</v>
      </c>
      <c r="AM4" s="12">
        <v>32735</v>
      </c>
      <c r="AN4" s="9">
        <f>SQRT((AL4*(1-AL4))/AM4)</f>
        <v>2.3330198280881874E-3</v>
      </c>
      <c r="AO4" s="7">
        <f>AL4-_xlfn.NORM.S.INV(0.975)*AN4</f>
        <v>0.76342736516172938</v>
      </c>
      <c r="AP4" s="7">
        <f>AL4+_xlfn.NORM.S.INV(0.975)*AN4</f>
        <v>0.77257263483827066</v>
      </c>
    </row>
    <row r="5" spans="1:42" x14ac:dyDescent="0.3">
      <c r="A5" s="6" t="s">
        <v>5</v>
      </c>
      <c r="B5" s="7">
        <v>0.77300000000000002</v>
      </c>
      <c r="C5" s="8">
        <v>63207</v>
      </c>
      <c r="D5" s="9">
        <f t="shared" ref="D5:D18" si="0">SQRT((B5*(1-B5))/C5)</f>
        <v>1.6661729773345256E-3</v>
      </c>
      <c r="E5" s="7">
        <f t="shared" ref="E5:E18" si="1">B5-_xlfn.NORM.S.INV(0.975)*D5</f>
        <v>0.76973436097241044</v>
      </c>
      <c r="F5" s="7">
        <f t="shared" ref="F5:F18" si="2">B5+_xlfn.NORM.S.INV(0.975)*D5</f>
        <v>0.7762656390275896</v>
      </c>
      <c r="G5" s="10"/>
      <c r="H5" s="7">
        <v>0.78800000000000003</v>
      </c>
      <c r="I5" s="8">
        <v>62894</v>
      </c>
      <c r="J5" s="9">
        <f t="shared" ref="J5:J18" si="3">SQRT((H5*(1-H5))/I5)</f>
        <v>1.6297704194721246E-3</v>
      </c>
      <c r="K5" s="7">
        <f t="shared" ref="K5:K18" si="4">H5-_xlfn.NORM.S.INV(0.975)*J5</f>
        <v>0.78480570867476596</v>
      </c>
      <c r="L5" s="7">
        <f t="shared" ref="L5:L18" si="5">H5+_xlfn.NORM.S.INV(0.975)*J5</f>
        <v>0.79119429132523411</v>
      </c>
      <c r="M5" s="7"/>
      <c r="N5" s="11">
        <v>0.67700000000000005</v>
      </c>
      <c r="O5" s="8">
        <v>63207</v>
      </c>
      <c r="P5" s="9">
        <f t="shared" ref="P5:P18" si="6">SQRT((N5*(1-N5))/O5)</f>
        <v>1.860000267086228E-3</v>
      </c>
      <c r="Q5" s="7">
        <f t="shared" ref="Q5:Q18" si="7">N5-_xlfn.NORM.S.INV(0.975)*P5</f>
        <v>0.67335446646527619</v>
      </c>
      <c r="R5" s="7">
        <f t="shared" ref="R5:R18" si="8">N5+_xlfn.NORM.S.INV(0.975)*P5</f>
        <v>0.6806455335347239</v>
      </c>
      <c r="S5" s="7"/>
      <c r="T5" s="7">
        <v>0.74316674753355971</v>
      </c>
      <c r="U5" s="12">
        <v>6183</v>
      </c>
      <c r="V5" s="9">
        <f t="shared" ref="V5:V18" si="9">SQRT((T5*(1-T5))/U5)</f>
        <v>5.556088274710505E-3</v>
      </c>
      <c r="W5" s="7">
        <f t="shared" ref="W5:W18" si="10">T5-_xlfn.NORM.S.INV(0.975)*V5</f>
        <v>0.73227701462020189</v>
      </c>
      <c r="X5" s="7">
        <f t="shared" ref="X5:X18" si="11">T5+_xlfn.NORM.S.INV(0.975)*V5</f>
        <v>0.75405648044691753</v>
      </c>
      <c r="Y5" s="7"/>
      <c r="Z5" s="7">
        <v>0.625</v>
      </c>
      <c r="AA5" s="12">
        <v>63207</v>
      </c>
      <c r="AB5" s="9">
        <f t="shared" ref="AB5:AB18" si="12">SQRT((Z5*(1-Z5))/AA5)</f>
        <v>1.9256309323533061E-3</v>
      </c>
      <c r="AC5" s="7">
        <f t="shared" ref="AC5:AC18" si="13">Z5-_xlfn.NORM.S.INV(0.975)*AB5</f>
        <v>0.62122583272507126</v>
      </c>
      <c r="AD5" s="7">
        <f t="shared" ref="AD5:AD18" si="14">Z5+_xlfn.NORM.S.INV(0.975)*AB5</f>
        <v>0.62877416727492874</v>
      </c>
      <c r="AE5" s="7"/>
      <c r="AF5" s="7">
        <v>0.71</v>
      </c>
      <c r="AG5" s="12">
        <v>62033</v>
      </c>
      <c r="AH5" s="9">
        <f t="shared" ref="AH5:AH18" si="15">SQRT((AF5*(1-AF5))/AG5)</f>
        <v>1.8218674678466638E-3</v>
      </c>
      <c r="AI5" s="7">
        <f t="shared" ref="AI5:AI18" si="16">AF5-_xlfn.NORM.S.INV(0.975)*AH5</f>
        <v>0.70642920537841536</v>
      </c>
      <c r="AJ5" s="7">
        <f t="shared" ref="AJ5:AJ18" si="17">AF5+_xlfn.NORM.S.INV(0.975)*AH5</f>
        <v>0.71357079462158457</v>
      </c>
      <c r="AK5" s="7"/>
      <c r="AL5" s="7">
        <v>0.67800000000000005</v>
      </c>
      <c r="AM5" s="12">
        <v>63495</v>
      </c>
      <c r="AN5" s="9">
        <f t="shared" ref="AN5:AN18" si="18">SQRT((AL5*(1-AL5))/AM5)</f>
        <v>1.8542702008589598E-3</v>
      </c>
      <c r="AO5" s="7">
        <f t="shared" ref="AO5:AO18" si="19">AL5-_xlfn.NORM.S.INV(0.975)*AN5</f>
        <v>0.67436569718871064</v>
      </c>
      <c r="AP5" s="7">
        <f t="shared" ref="AP5:AP18" si="20">AL5+_xlfn.NORM.S.INV(0.975)*AN5</f>
        <v>0.68163430281128945</v>
      </c>
    </row>
    <row r="6" spans="1:42" x14ac:dyDescent="0.3">
      <c r="A6" s="6" t="s">
        <v>6</v>
      </c>
      <c r="B6" s="7">
        <v>0.73599999999999999</v>
      </c>
      <c r="C6" s="8">
        <v>13526</v>
      </c>
      <c r="D6" s="9">
        <f t="shared" si="0"/>
        <v>3.7901480887134521E-3</v>
      </c>
      <c r="E6" s="7">
        <f t="shared" si="1"/>
        <v>0.72857144625004833</v>
      </c>
      <c r="F6" s="7">
        <f t="shared" si="2"/>
        <v>0.74342855374995165</v>
      </c>
      <c r="G6" s="10"/>
      <c r="H6" s="7">
        <v>0.78800000000000003</v>
      </c>
      <c r="I6" s="8">
        <v>13472</v>
      </c>
      <c r="J6" s="9">
        <f t="shared" si="3"/>
        <v>3.5213970991200649E-3</v>
      </c>
      <c r="K6" s="7">
        <f t="shared" si="4"/>
        <v>0.78109818851046087</v>
      </c>
      <c r="L6" s="7">
        <f t="shared" si="5"/>
        <v>0.7949018114895392</v>
      </c>
      <c r="M6" s="7"/>
      <c r="N6" s="11">
        <v>0.63300000000000001</v>
      </c>
      <c r="O6" s="8">
        <v>13526</v>
      </c>
      <c r="P6" s="9">
        <f t="shared" si="6"/>
        <v>4.1442905504790427E-3</v>
      </c>
      <c r="Q6" s="7">
        <f t="shared" si="7"/>
        <v>0.62487733977959137</v>
      </c>
      <c r="R6" s="7">
        <f t="shared" si="8"/>
        <v>0.64112266022040865</v>
      </c>
      <c r="S6" s="7"/>
      <c r="T6" s="7">
        <v>0.74289405684754517</v>
      </c>
      <c r="U6" s="12">
        <v>1548</v>
      </c>
      <c r="V6" s="9">
        <f t="shared" si="9"/>
        <v>1.1107952698170543E-2</v>
      </c>
      <c r="W6" s="7">
        <f t="shared" si="10"/>
        <v>0.72112286961715644</v>
      </c>
      <c r="X6" s="7">
        <f t="shared" si="11"/>
        <v>0.7646652440779339</v>
      </c>
      <c r="Y6" s="7"/>
      <c r="Z6" s="7">
        <v>0.58299999999999996</v>
      </c>
      <c r="AA6" s="12">
        <v>13526</v>
      </c>
      <c r="AB6" s="9">
        <f t="shared" si="12"/>
        <v>4.2395290289957647E-3</v>
      </c>
      <c r="AC6" s="7">
        <f t="shared" si="13"/>
        <v>0.57469067579175614</v>
      </c>
      <c r="AD6" s="7">
        <f t="shared" si="14"/>
        <v>0.59130932420824378</v>
      </c>
      <c r="AE6" s="7"/>
      <c r="AF6" s="7">
        <v>0.70299999999999996</v>
      </c>
      <c r="AG6" s="12">
        <v>13030</v>
      </c>
      <c r="AH6" s="9">
        <f t="shared" si="15"/>
        <v>4.0029823877866565E-3</v>
      </c>
      <c r="AI6" s="7">
        <f t="shared" si="16"/>
        <v>0.69515429868918999</v>
      </c>
      <c r="AJ6" s="7">
        <f t="shared" si="17"/>
        <v>0.71084570131080993</v>
      </c>
      <c r="AK6" s="7"/>
      <c r="AL6" s="7">
        <v>0.63600000000000001</v>
      </c>
      <c r="AM6" s="12">
        <v>13577</v>
      </c>
      <c r="AN6" s="9">
        <f t="shared" si="18"/>
        <v>4.1293085997142617E-3</v>
      </c>
      <c r="AO6" s="7">
        <f t="shared" si="19"/>
        <v>0.62790670386350855</v>
      </c>
      <c r="AP6" s="7">
        <f t="shared" si="20"/>
        <v>0.64409329613649147</v>
      </c>
    </row>
    <row r="7" spans="1:42" x14ac:dyDescent="0.3">
      <c r="A7" s="6" t="s">
        <v>25</v>
      </c>
      <c r="B7" s="7">
        <v>0.77</v>
      </c>
      <c r="C7" s="8">
        <v>62225</v>
      </c>
      <c r="D7" s="9">
        <f t="shared" si="0"/>
        <v>1.6870456250321555E-3</v>
      </c>
      <c r="E7" s="7">
        <f t="shared" si="1"/>
        <v>0.76669345133466116</v>
      </c>
      <c r="F7" s="7">
        <f t="shared" si="2"/>
        <v>0.77330654866533888</v>
      </c>
      <c r="G7" s="10"/>
      <c r="H7" s="7">
        <v>0.78400000000000003</v>
      </c>
      <c r="I7" s="8">
        <v>61944</v>
      </c>
      <c r="J7" s="9">
        <f t="shared" si="3"/>
        <v>1.6534279842758081E-3</v>
      </c>
      <c r="K7" s="7">
        <f t="shared" si="4"/>
        <v>0.78075934069978881</v>
      </c>
      <c r="L7" s="7">
        <f t="shared" si="5"/>
        <v>0.78724065930021125</v>
      </c>
      <c r="M7" s="7"/>
      <c r="N7" s="11">
        <v>0.67700000000000005</v>
      </c>
      <c r="O7" s="8">
        <v>62225</v>
      </c>
      <c r="P7" s="9">
        <f t="shared" si="6"/>
        <v>1.8746195542782653E-3</v>
      </c>
      <c r="Q7" s="7">
        <f t="shared" si="7"/>
        <v>0.67332581318890017</v>
      </c>
      <c r="R7" s="7">
        <f t="shared" si="8"/>
        <v>0.68067418681109992</v>
      </c>
      <c r="S7" s="7"/>
      <c r="T7" s="7">
        <v>0.73381979695431476</v>
      </c>
      <c r="U7" s="12">
        <v>6304</v>
      </c>
      <c r="V7" s="9">
        <f t="shared" si="9"/>
        <v>5.5664009527968275E-3</v>
      </c>
      <c r="W7" s="7">
        <f t="shared" si="10"/>
        <v>0.72290985156332355</v>
      </c>
      <c r="X7" s="7">
        <f t="shared" si="11"/>
        <v>0.74472974234530598</v>
      </c>
      <c r="Y7" s="7"/>
      <c r="Z7" s="7">
        <v>0.67800000000000005</v>
      </c>
      <c r="AA7" s="12">
        <v>62225</v>
      </c>
      <c r="AB7" s="9">
        <f t="shared" si="12"/>
        <v>1.8730972667834575E-3</v>
      </c>
      <c r="AC7" s="7">
        <f t="shared" si="13"/>
        <v>0.67432879681756408</v>
      </c>
      <c r="AD7" s="7">
        <f t="shared" si="14"/>
        <v>0.68167120318243601</v>
      </c>
      <c r="AE7" s="7"/>
      <c r="AF7" s="7">
        <v>0.72</v>
      </c>
      <c r="AG7" s="12">
        <v>61256</v>
      </c>
      <c r="AH7" s="9">
        <f t="shared" si="15"/>
        <v>1.8141406167533031E-3</v>
      </c>
      <c r="AI7" s="7">
        <f t="shared" si="16"/>
        <v>0.7164443497282722</v>
      </c>
      <c r="AJ7" s="7">
        <f t="shared" si="17"/>
        <v>0.72355565027172775</v>
      </c>
      <c r="AK7" s="7"/>
      <c r="AL7" s="7">
        <v>0.68799999999999994</v>
      </c>
      <c r="AM7" s="12">
        <v>62512</v>
      </c>
      <c r="AN7" s="9">
        <f t="shared" si="18"/>
        <v>1.8530614407927645E-3</v>
      </c>
      <c r="AO7" s="7">
        <f t="shared" si="19"/>
        <v>0.68436806631490621</v>
      </c>
      <c r="AP7" s="7">
        <f t="shared" si="20"/>
        <v>0.69163193368509368</v>
      </c>
    </row>
    <row r="8" spans="1:42" x14ac:dyDescent="0.3">
      <c r="A8" s="6" t="s">
        <v>7</v>
      </c>
      <c r="B8" s="7">
        <v>0.78500000000000003</v>
      </c>
      <c r="C8" s="8">
        <v>64605</v>
      </c>
      <c r="D8" s="9">
        <f t="shared" si="0"/>
        <v>1.616296352731439E-3</v>
      </c>
      <c r="E8" s="7">
        <f t="shared" si="1"/>
        <v>0.781832117360303</v>
      </c>
      <c r="F8" s="7">
        <f t="shared" si="2"/>
        <v>0.78816788263969706</v>
      </c>
      <c r="G8" s="10"/>
      <c r="H8" s="7">
        <v>0.82</v>
      </c>
      <c r="I8" s="8">
        <v>64268</v>
      </c>
      <c r="J8" s="9">
        <f t="shared" si="3"/>
        <v>1.5154645657160291E-3</v>
      </c>
      <c r="K8" s="7">
        <f t="shared" si="4"/>
        <v>0.81702974403134987</v>
      </c>
      <c r="L8" s="7">
        <f t="shared" si="5"/>
        <v>0.82297025596865003</v>
      </c>
      <c r="M8" s="7"/>
      <c r="N8" s="11">
        <v>0.70299999999999996</v>
      </c>
      <c r="O8" s="8">
        <v>64605</v>
      </c>
      <c r="P8" s="9">
        <f t="shared" si="6"/>
        <v>1.7977231943595838E-3</v>
      </c>
      <c r="Q8" s="7">
        <f t="shared" si="7"/>
        <v>0.69947652728488285</v>
      </c>
      <c r="R8" s="7">
        <f t="shared" si="8"/>
        <v>0.70652347271511706</v>
      </c>
      <c r="S8" s="7"/>
      <c r="T8" s="7">
        <v>0.76029624277456642</v>
      </c>
      <c r="U8" s="12">
        <v>5536</v>
      </c>
      <c r="V8" s="9">
        <f t="shared" si="9"/>
        <v>5.7376070581622741E-3</v>
      </c>
      <c r="W8" s="7">
        <f t="shared" si="10"/>
        <v>0.74905073958312551</v>
      </c>
      <c r="X8" s="7">
        <f t="shared" si="11"/>
        <v>0.77154174596600733</v>
      </c>
      <c r="Y8" s="7"/>
      <c r="Z8" s="7">
        <v>0.70299999999999996</v>
      </c>
      <c r="AA8" s="12">
        <v>64605</v>
      </c>
      <c r="AB8" s="9">
        <f t="shared" si="12"/>
        <v>1.7977231943595838E-3</v>
      </c>
      <c r="AC8" s="7">
        <f t="shared" si="13"/>
        <v>0.69947652728488285</v>
      </c>
      <c r="AD8" s="7">
        <f t="shared" si="14"/>
        <v>0.70652347271511706</v>
      </c>
      <c r="AE8" s="7"/>
      <c r="AF8" s="7">
        <v>0.76900000000000002</v>
      </c>
      <c r="AG8" s="12">
        <v>63441</v>
      </c>
      <c r="AH8" s="9">
        <f t="shared" si="15"/>
        <v>1.6733398349540235E-3</v>
      </c>
      <c r="AI8" s="7">
        <f t="shared" si="16"/>
        <v>0.76572031418959396</v>
      </c>
      <c r="AJ8" s="7">
        <f t="shared" si="17"/>
        <v>0.77227968581040607</v>
      </c>
      <c r="AK8" s="7"/>
      <c r="AL8" s="7">
        <v>0.75700000000000001</v>
      </c>
      <c r="AM8" s="12">
        <v>64813</v>
      </c>
      <c r="AN8" s="9">
        <f t="shared" si="18"/>
        <v>1.6846900640516275E-3</v>
      </c>
      <c r="AO8" s="7">
        <f t="shared" si="19"/>
        <v>0.75369806814934637</v>
      </c>
      <c r="AP8" s="7">
        <f t="shared" si="20"/>
        <v>0.76030193185065365</v>
      </c>
    </row>
    <row r="9" spans="1:42" x14ac:dyDescent="0.3">
      <c r="A9" s="6" t="s">
        <v>192</v>
      </c>
      <c r="B9" s="7">
        <v>0.81299999999999994</v>
      </c>
      <c r="C9" s="8">
        <v>25395</v>
      </c>
      <c r="D9" s="9">
        <f t="shared" si="0"/>
        <v>2.4467633550334521E-3</v>
      </c>
      <c r="E9" s="7">
        <f t="shared" si="1"/>
        <v>0.808204431945442</v>
      </c>
      <c r="F9" s="7">
        <f t="shared" si="2"/>
        <v>0.81779556805455789</v>
      </c>
      <c r="G9" s="10"/>
      <c r="H9" s="7">
        <v>0.81100000000000005</v>
      </c>
      <c r="I9" s="8">
        <v>25287</v>
      </c>
      <c r="J9" s="9">
        <f t="shared" si="3"/>
        <v>2.4620262265761497E-3</v>
      </c>
      <c r="K9" s="7">
        <f t="shared" si="4"/>
        <v>0.8061745172669178</v>
      </c>
      <c r="L9" s="7">
        <f t="shared" si="5"/>
        <v>0.81582548273308231</v>
      </c>
      <c r="M9" s="7"/>
      <c r="N9" s="11">
        <v>0.73699999999999999</v>
      </c>
      <c r="O9" s="8">
        <v>25395</v>
      </c>
      <c r="P9" s="9">
        <f t="shared" si="6"/>
        <v>2.7627240581178944E-3</v>
      </c>
      <c r="Q9" s="7">
        <f t="shared" si="7"/>
        <v>0.7315851603468666</v>
      </c>
      <c r="R9" s="7">
        <f t="shared" si="8"/>
        <v>0.74241483965313337</v>
      </c>
      <c r="S9" s="7"/>
      <c r="T9" s="7">
        <v>0.77879133409350054</v>
      </c>
      <c r="U9" s="12">
        <v>2631</v>
      </c>
      <c r="V9" s="9">
        <f t="shared" si="9"/>
        <v>8.0919128990010417E-3</v>
      </c>
      <c r="W9" s="7">
        <f t="shared" si="10"/>
        <v>0.76293147624542346</v>
      </c>
      <c r="X9" s="7">
        <f t="shared" si="11"/>
        <v>0.79465119194157763</v>
      </c>
      <c r="Y9" s="7"/>
      <c r="Z9" s="7">
        <v>0.76</v>
      </c>
      <c r="AA9" s="12">
        <v>25395</v>
      </c>
      <c r="AB9" s="9">
        <f t="shared" si="12"/>
        <v>2.6800216871053473E-3</v>
      </c>
      <c r="AC9" s="7">
        <f t="shared" si="13"/>
        <v>0.75474725401548726</v>
      </c>
      <c r="AD9" s="7">
        <f t="shared" si="14"/>
        <v>0.76525274598451276</v>
      </c>
      <c r="AE9" s="7"/>
      <c r="AF9" s="7">
        <v>0.78600000000000003</v>
      </c>
      <c r="AG9" s="12">
        <v>24739</v>
      </c>
      <c r="AH9" s="9">
        <f t="shared" si="15"/>
        <v>2.6075166449091585E-3</v>
      </c>
      <c r="AI9" s="7">
        <f t="shared" si="16"/>
        <v>0.78088936128688935</v>
      </c>
      <c r="AJ9" s="7">
        <f t="shared" si="17"/>
        <v>0.79111063871311071</v>
      </c>
      <c r="AK9" s="7"/>
      <c r="AL9" s="7">
        <v>0.68899999999999995</v>
      </c>
      <c r="AM9" s="12">
        <v>25500</v>
      </c>
      <c r="AN9" s="9">
        <f t="shared" si="18"/>
        <v>2.8988097625086899E-3</v>
      </c>
      <c r="AO9" s="7">
        <f t="shared" si="19"/>
        <v>0.68331843726744979</v>
      </c>
      <c r="AP9" s="7">
        <f t="shared" si="20"/>
        <v>0.69468156273255011</v>
      </c>
    </row>
    <row r="10" spans="1:42" x14ac:dyDescent="0.3">
      <c r="A10" s="6" t="s">
        <v>9</v>
      </c>
      <c r="B10" s="7">
        <v>0.77700000000000002</v>
      </c>
      <c r="C10" s="8">
        <v>51115</v>
      </c>
      <c r="D10" s="9">
        <f t="shared" si="0"/>
        <v>1.8411482452534086E-3</v>
      </c>
      <c r="E10" s="7">
        <f t="shared" si="1"/>
        <v>0.77339141574910419</v>
      </c>
      <c r="F10" s="7">
        <f t="shared" si="2"/>
        <v>0.78060858425089585</v>
      </c>
      <c r="G10" s="10"/>
      <c r="H10" s="7">
        <v>0.79500000000000004</v>
      </c>
      <c r="I10" s="8">
        <v>50787</v>
      </c>
      <c r="J10" s="9">
        <f t="shared" si="3"/>
        <v>1.7913655377092203E-3</v>
      </c>
      <c r="K10" s="7">
        <f t="shared" si="4"/>
        <v>0.79148898806294377</v>
      </c>
      <c r="L10" s="7">
        <f t="shared" si="5"/>
        <v>0.79851101193705631</v>
      </c>
      <c r="M10" s="7"/>
      <c r="N10" s="11">
        <v>0.68700000000000006</v>
      </c>
      <c r="O10" s="8">
        <v>51115</v>
      </c>
      <c r="P10" s="9">
        <f t="shared" si="6"/>
        <v>2.0510505058722122E-3</v>
      </c>
      <c r="Q10" s="7">
        <f t="shared" si="7"/>
        <v>0.68298001487801785</v>
      </c>
      <c r="R10" s="7">
        <f t="shared" si="8"/>
        <v>0.69101998512198226</v>
      </c>
      <c r="S10" s="7"/>
      <c r="T10" s="7">
        <v>0.74383164005805513</v>
      </c>
      <c r="U10" s="12">
        <v>5512</v>
      </c>
      <c r="V10" s="9">
        <f t="shared" si="9"/>
        <v>5.8795686202410451E-3</v>
      </c>
      <c r="W10" s="7">
        <f t="shared" si="10"/>
        <v>0.73230789731775081</v>
      </c>
      <c r="X10" s="7">
        <f t="shared" si="11"/>
        <v>0.75535538279835945</v>
      </c>
      <c r="Y10" s="7"/>
      <c r="Z10" s="7">
        <v>0.71199999999999997</v>
      </c>
      <c r="AA10" s="12">
        <v>51115</v>
      </c>
      <c r="AB10" s="9">
        <f t="shared" si="12"/>
        <v>2.0029128743888598E-3</v>
      </c>
      <c r="AC10" s="7">
        <f t="shared" si="13"/>
        <v>0.70807436290202619</v>
      </c>
      <c r="AD10" s="7">
        <f t="shared" si="14"/>
        <v>0.71592563709797374</v>
      </c>
      <c r="AE10" s="7"/>
      <c r="AF10" s="7">
        <v>0.75</v>
      </c>
      <c r="AG10" s="12">
        <v>50195</v>
      </c>
      <c r="AH10" s="9">
        <f t="shared" si="15"/>
        <v>1.9327265238304979E-3</v>
      </c>
      <c r="AI10" s="7">
        <f t="shared" si="16"/>
        <v>0.74621192562132688</v>
      </c>
      <c r="AJ10" s="7">
        <f t="shared" si="17"/>
        <v>0.75378807437867312</v>
      </c>
      <c r="AK10" s="7"/>
      <c r="AL10" s="7">
        <v>0.70599999999999996</v>
      </c>
      <c r="AM10" s="12">
        <v>51321</v>
      </c>
      <c r="AN10" s="9">
        <f t="shared" si="18"/>
        <v>2.0110758956978364E-3</v>
      </c>
      <c r="AO10" s="7">
        <f t="shared" si="19"/>
        <v>0.70205836367425556</v>
      </c>
      <c r="AP10" s="7">
        <f t="shared" si="20"/>
        <v>0.70994163632574436</v>
      </c>
    </row>
    <row r="11" spans="1:42" x14ac:dyDescent="0.3">
      <c r="A11" s="6" t="s">
        <v>10</v>
      </c>
      <c r="B11" s="7">
        <v>0.75</v>
      </c>
      <c r="C11" s="8">
        <v>263738</v>
      </c>
      <c r="D11" s="9">
        <f t="shared" si="0"/>
        <v>8.4316832227750963E-4</v>
      </c>
      <c r="E11" s="7">
        <f t="shared" si="1"/>
        <v>0.74834742045543101</v>
      </c>
      <c r="F11" s="7">
        <f t="shared" si="2"/>
        <v>0.75165257954456899</v>
      </c>
      <c r="G11" s="10"/>
      <c r="H11" s="7">
        <v>0.75900000000000001</v>
      </c>
      <c r="I11" s="8">
        <v>260650</v>
      </c>
      <c r="J11" s="9">
        <f t="shared" si="3"/>
        <v>8.3772320307616229E-4</v>
      </c>
      <c r="K11" s="7">
        <f t="shared" si="4"/>
        <v>0.75735809269295717</v>
      </c>
      <c r="L11" s="7">
        <f t="shared" si="5"/>
        <v>0.76064190730704284</v>
      </c>
      <c r="M11" s="7"/>
      <c r="N11" s="11">
        <v>0.67500000000000004</v>
      </c>
      <c r="O11" s="8">
        <v>263738</v>
      </c>
      <c r="P11" s="9">
        <f t="shared" si="6"/>
        <v>9.1202598594555199E-4</v>
      </c>
      <c r="Q11" s="7">
        <f t="shared" si="7"/>
        <v>0.67321246191458217</v>
      </c>
      <c r="R11" s="7">
        <f t="shared" si="8"/>
        <v>0.67678753808541792</v>
      </c>
      <c r="S11" s="7"/>
      <c r="T11" s="7">
        <v>0.6874444020841276</v>
      </c>
      <c r="U11" s="12">
        <v>31476</v>
      </c>
      <c r="V11" s="9">
        <f t="shared" si="9"/>
        <v>2.6127187525035473E-3</v>
      </c>
      <c r="W11" s="7">
        <f t="shared" si="10"/>
        <v>0.68232356742748823</v>
      </c>
      <c r="X11" s="7">
        <f t="shared" si="11"/>
        <v>0.69256523674076698</v>
      </c>
      <c r="Y11" s="7"/>
      <c r="Z11" s="7">
        <v>0.72199999999999998</v>
      </c>
      <c r="AA11" s="12">
        <v>263738</v>
      </c>
      <c r="AB11" s="9">
        <f t="shared" si="12"/>
        <v>8.7237787481451328E-4</v>
      </c>
      <c r="AC11" s="7">
        <f t="shared" si="13"/>
        <v>0.7202901707844539</v>
      </c>
      <c r="AD11" s="7">
        <f t="shared" si="14"/>
        <v>0.72370982921554605</v>
      </c>
      <c r="AE11" s="7"/>
      <c r="AF11" s="7">
        <v>0.71699999999999997</v>
      </c>
      <c r="AG11" s="12">
        <v>258408</v>
      </c>
      <c r="AH11" s="9">
        <f t="shared" si="15"/>
        <v>8.8613485274267748E-4</v>
      </c>
      <c r="AI11" s="7">
        <f t="shared" si="16"/>
        <v>0.71526320760317863</v>
      </c>
      <c r="AJ11" s="7">
        <f t="shared" si="17"/>
        <v>0.71873679239682131</v>
      </c>
      <c r="AK11" s="7"/>
      <c r="AL11" s="7">
        <v>0.70099999999999996</v>
      </c>
      <c r="AM11" s="12">
        <v>265163</v>
      </c>
      <c r="AN11" s="9">
        <f t="shared" si="18"/>
        <v>8.890744733809499E-4</v>
      </c>
      <c r="AO11" s="7">
        <f t="shared" si="19"/>
        <v>0.69925744605259943</v>
      </c>
      <c r="AP11" s="7">
        <f t="shared" si="20"/>
        <v>0.70274255394740048</v>
      </c>
    </row>
    <row r="12" spans="1:42" x14ac:dyDescent="0.3">
      <c r="A12" s="6" t="s">
        <v>162</v>
      </c>
      <c r="B12" s="7">
        <v>0.76600000000000001</v>
      </c>
      <c r="C12" s="8">
        <v>340376</v>
      </c>
      <c r="D12" s="9">
        <f t="shared" si="0"/>
        <v>7.2567614757152723E-4</v>
      </c>
      <c r="E12" s="7">
        <f t="shared" si="1"/>
        <v>0.76457770088632004</v>
      </c>
      <c r="F12" s="7">
        <f t="shared" si="2"/>
        <v>0.76742229911367998</v>
      </c>
      <c r="G12" s="10"/>
      <c r="H12" s="7">
        <v>0.77400000000000002</v>
      </c>
      <c r="I12" s="8">
        <v>337667</v>
      </c>
      <c r="J12" s="9">
        <f t="shared" si="3"/>
        <v>7.1974787318243648E-4</v>
      </c>
      <c r="K12" s="7">
        <f t="shared" si="4"/>
        <v>0.7725893200906131</v>
      </c>
      <c r="L12" s="7">
        <f t="shared" si="5"/>
        <v>0.77541067990938695</v>
      </c>
      <c r="M12" s="7"/>
      <c r="N12" s="11">
        <v>0.68200000000000005</v>
      </c>
      <c r="O12" s="8">
        <v>340376</v>
      </c>
      <c r="P12" s="9">
        <f t="shared" si="6"/>
        <v>7.9822675828791756E-4</v>
      </c>
      <c r="Q12" s="7">
        <f t="shared" si="7"/>
        <v>0.68043550430225952</v>
      </c>
      <c r="R12" s="7">
        <f t="shared" si="8"/>
        <v>0.68356449569774058</v>
      </c>
      <c r="S12" s="7"/>
      <c r="T12" s="7">
        <v>0.71411643643393929</v>
      </c>
      <c r="U12" s="12">
        <v>32069</v>
      </c>
      <c r="V12" s="9">
        <f t="shared" si="9"/>
        <v>2.5231112454060247E-3</v>
      </c>
      <c r="W12" s="7">
        <f t="shared" si="10"/>
        <v>0.70917122926395548</v>
      </c>
      <c r="X12" s="7">
        <f t="shared" si="11"/>
        <v>0.71906164360392311</v>
      </c>
      <c r="Y12" s="7"/>
      <c r="Z12" s="7">
        <v>0.72399999999999998</v>
      </c>
      <c r="AA12" s="12">
        <v>340376</v>
      </c>
      <c r="AB12" s="9">
        <f t="shared" si="12"/>
        <v>7.6620390135712915E-4</v>
      </c>
      <c r="AC12" s="7">
        <f t="shared" si="13"/>
        <v>0.7224982679485259</v>
      </c>
      <c r="AD12" s="7">
        <f t="shared" si="14"/>
        <v>0.72550173205147406</v>
      </c>
      <c r="AE12" s="7"/>
      <c r="AF12" s="7">
        <v>0.73499999999999999</v>
      </c>
      <c r="AG12" s="12">
        <v>334414</v>
      </c>
      <c r="AH12" s="9">
        <f t="shared" si="15"/>
        <v>7.6317543205257378E-4</v>
      </c>
      <c r="AI12" s="7">
        <f t="shared" si="16"/>
        <v>0.73350420363929114</v>
      </c>
      <c r="AJ12" s="7">
        <f t="shared" si="17"/>
        <v>0.73649579636070883</v>
      </c>
      <c r="AK12" s="7"/>
      <c r="AL12" s="7">
        <v>0.70799999999999996</v>
      </c>
      <c r="AM12" s="12">
        <v>342087</v>
      </c>
      <c r="AN12" s="9">
        <f t="shared" si="18"/>
        <v>7.7739146708325922E-4</v>
      </c>
      <c r="AO12" s="7">
        <f t="shared" si="19"/>
        <v>0.70647634072262799</v>
      </c>
      <c r="AP12" s="7">
        <f t="shared" si="20"/>
        <v>0.70952365927737193</v>
      </c>
    </row>
    <row r="13" spans="1:42" x14ac:dyDescent="0.3">
      <c r="A13" s="6" t="s">
        <v>16</v>
      </c>
      <c r="B13" s="7">
        <v>0.8</v>
      </c>
      <c r="C13" s="8">
        <v>59963</v>
      </c>
      <c r="D13" s="9">
        <f t="shared" si="0"/>
        <v>1.6334969010717213E-3</v>
      </c>
      <c r="E13" s="7">
        <f t="shared" si="1"/>
        <v>0.79679840490504172</v>
      </c>
      <c r="F13" s="7">
        <f t="shared" si="2"/>
        <v>0.80320159509495836</v>
      </c>
      <c r="G13" s="10"/>
      <c r="H13" s="7">
        <v>0.79600000000000004</v>
      </c>
      <c r="I13" s="8">
        <v>59378</v>
      </c>
      <c r="J13" s="9">
        <f t="shared" si="3"/>
        <v>1.653708028703431E-3</v>
      </c>
      <c r="K13" s="7">
        <f t="shared" si="4"/>
        <v>0.79275879182279663</v>
      </c>
      <c r="L13" s="7">
        <f t="shared" si="5"/>
        <v>0.79924120817720345</v>
      </c>
      <c r="M13" s="7"/>
      <c r="N13" s="11">
        <v>0.72199999999999998</v>
      </c>
      <c r="O13" s="8">
        <v>59963</v>
      </c>
      <c r="P13" s="9">
        <f t="shared" si="6"/>
        <v>1.8295712213594337E-3</v>
      </c>
      <c r="Q13" s="7">
        <f t="shared" si="7"/>
        <v>0.7184141062989845</v>
      </c>
      <c r="R13" s="7">
        <f t="shared" si="8"/>
        <v>0.72558589370101545</v>
      </c>
      <c r="S13" s="7"/>
      <c r="T13" s="7">
        <v>0.73997803404722684</v>
      </c>
      <c r="U13" s="12">
        <v>7284</v>
      </c>
      <c r="V13" s="9">
        <f t="shared" si="9"/>
        <v>5.1396017017641595E-3</v>
      </c>
      <c r="W13" s="7">
        <f t="shared" si="10"/>
        <v>0.72990459981688827</v>
      </c>
      <c r="X13" s="7">
        <f t="shared" si="11"/>
        <v>0.75005146827756541</v>
      </c>
      <c r="Y13" s="7"/>
      <c r="Z13" s="7">
        <v>0.77100000000000002</v>
      </c>
      <c r="AA13" s="12">
        <v>59963</v>
      </c>
      <c r="AB13" s="9">
        <f t="shared" si="12"/>
        <v>1.7159445660864341E-3</v>
      </c>
      <c r="AC13" s="7">
        <f t="shared" si="13"/>
        <v>0.7676368104510034</v>
      </c>
      <c r="AD13" s="7">
        <f t="shared" si="14"/>
        <v>0.77436318954899663</v>
      </c>
      <c r="AE13" s="7"/>
      <c r="AF13" s="7">
        <v>0.76800000000000002</v>
      </c>
      <c r="AG13" s="12">
        <v>58810</v>
      </c>
      <c r="AH13" s="9">
        <f t="shared" si="15"/>
        <v>1.7406001345600716E-3</v>
      </c>
      <c r="AI13" s="7">
        <f t="shared" si="16"/>
        <v>0.76458848642477673</v>
      </c>
      <c r="AJ13" s="7">
        <f t="shared" si="17"/>
        <v>0.77141151357522331</v>
      </c>
      <c r="AK13" s="7"/>
      <c r="AL13" s="7">
        <v>0.745</v>
      </c>
      <c r="AM13" s="12">
        <v>60217</v>
      </c>
      <c r="AN13" s="9">
        <f t="shared" si="18"/>
        <v>1.7761869257907938E-3</v>
      </c>
      <c r="AO13" s="7">
        <f t="shared" si="19"/>
        <v>0.74151873759563913</v>
      </c>
      <c r="AP13" s="7">
        <f t="shared" si="20"/>
        <v>0.74848126240436086</v>
      </c>
    </row>
    <row r="14" spans="1:42" x14ac:dyDescent="0.3">
      <c r="A14" s="6" t="s">
        <v>17</v>
      </c>
      <c r="B14" s="7">
        <v>0.78900000000000003</v>
      </c>
      <c r="C14" s="8">
        <v>50039</v>
      </c>
      <c r="D14" s="9">
        <f t="shared" si="0"/>
        <v>1.8240024538738002E-3</v>
      </c>
      <c r="E14" s="7">
        <f t="shared" si="1"/>
        <v>0.78542502088269472</v>
      </c>
      <c r="F14" s="7">
        <f t="shared" si="2"/>
        <v>0.79257497911730534</v>
      </c>
      <c r="G14" s="10"/>
      <c r="H14" s="7">
        <v>0.80300000000000005</v>
      </c>
      <c r="I14" s="8">
        <v>49850</v>
      </c>
      <c r="J14" s="9">
        <f t="shared" si="3"/>
        <v>1.7813871056174681E-3</v>
      </c>
      <c r="K14" s="7">
        <f t="shared" si="4"/>
        <v>0.79950854543046579</v>
      </c>
      <c r="L14" s="7">
        <f t="shared" si="5"/>
        <v>0.80649145456953431</v>
      </c>
      <c r="M14" s="7"/>
      <c r="N14" s="11">
        <v>0.71399999999999997</v>
      </c>
      <c r="O14" s="8">
        <v>50039</v>
      </c>
      <c r="P14" s="9">
        <f t="shared" si="6"/>
        <v>2.0201229914086111E-3</v>
      </c>
      <c r="Q14" s="7">
        <f t="shared" si="7"/>
        <v>0.71004063169249776</v>
      </c>
      <c r="R14" s="7">
        <f t="shared" si="8"/>
        <v>0.71795936830750218</v>
      </c>
      <c r="S14" s="7"/>
      <c r="T14" s="7">
        <v>0.75898520084566601</v>
      </c>
      <c r="U14" s="12">
        <v>4257</v>
      </c>
      <c r="V14" s="9">
        <f t="shared" si="9"/>
        <v>6.5552111320962766E-3</v>
      </c>
      <c r="W14" s="7">
        <f t="shared" si="10"/>
        <v>0.7461372231157013</v>
      </c>
      <c r="X14" s="7">
        <f t="shared" si="11"/>
        <v>0.77183317857563072</v>
      </c>
      <c r="Y14" s="7"/>
      <c r="Z14" s="7">
        <v>0.66400000000000003</v>
      </c>
      <c r="AA14" s="12">
        <v>50039</v>
      </c>
      <c r="AB14" s="9">
        <f t="shared" si="12"/>
        <v>2.1115402648809786E-3</v>
      </c>
      <c r="AC14" s="7">
        <f t="shared" si="13"/>
        <v>0.65986145712892719</v>
      </c>
      <c r="AD14" s="7">
        <f t="shared" si="14"/>
        <v>0.66813854287107288</v>
      </c>
      <c r="AE14" s="7"/>
      <c r="AF14" s="7">
        <v>0.755</v>
      </c>
      <c r="AG14" s="12">
        <v>48946</v>
      </c>
      <c r="AH14" s="9">
        <f t="shared" si="15"/>
        <v>1.9440074058126558E-3</v>
      </c>
      <c r="AI14" s="7">
        <f t="shared" si="16"/>
        <v>0.75118981549892805</v>
      </c>
      <c r="AJ14" s="7">
        <f t="shared" si="17"/>
        <v>0.75881018450107196</v>
      </c>
      <c r="AK14" s="7"/>
      <c r="AL14" s="7">
        <v>0.67700000000000005</v>
      </c>
      <c r="AM14" s="12">
        <v>50257</v>
      </c>
      <c r="AN14" s="9">
        <f t="shared" si="18"/>
        <v>2.0859184006925707E-3</v>
      </c>
      <c r="AO14" s="7">
        <f t="shared" si="19"/>
        <v>0.6729116750599532</v>
      </c>
      <c r="AP14" s="7">
        <f t="shared" si="20"/>
        <v>0.6810883249400469</v>
      </c>
    </row>
    <row r="15" spans="1:42" x14ac:dyDescent="0.3">
      <c r="A15" s="6" t="s">
        <v>18</v>
      </c>
      <c r="B15" s="7">
        <v>0.77200000000000002</v>
      </c>
      <c r="C15" s="8">
        <v>50119</v>
      </c>
      <c r="D15" s="9">
        <f t="shared" si="0"/>
        <v>1.8740228204466719E-3</v>
      </c>
      <c r="E15" s="7">
        <f t="shared" si="1"/>
        <v>0.76832698276571842</v>
      </c>
      <c r="F15" s="7">
        <f t="shared" si="2"/>
        <v>0.77567301723428161</v>
      </c>
      <c r="G15" s="10"/>
      <c r="H15" s="7">
        <v>0.78800000000000003</v>
      </c>
      <c r="I15" s="8">
        <v>49931</v>
      </c>
      <c r="J15" s="9">
        <f t="shared" si="3"/>
        <v>1.8291356202375388E-3</v>
      </c>
      <c r="K15" s="7">
        <f t="shared" si="4"/>
        <v>0.78441496006149514</v>
      </c>
      <c r="L15" s="7">
        <f t="shared" si="5"/>
        <v>0.79158503993850493</v>
      </c>
      <c r="M15" s="7"/>
      <c r="N15" s="11">
        <v>0.69199999999999995</v>
      </c>
      <c r="O15" s="8">
        <v>50119</v>
      </c>
      <c r="P15" s="9">
        <f t="shared" si="6"/>
        <v>2.0621830216595053E-3</v>
      </c>
      <c r="Q15" s="7">
        <f t="shared" si="7"/>
        <v>0.68795819554801729</v>
      </c>
      <c r="R15" s="7">
        <f t="shared" si="8"/>
        <v>0.6960418044519826</v>
      </c>
      <c r="S15" s="7"/>
      <c r="T15" s="7">
        <v>0.72177237966711649</v>
      </c>
      <c r="U15" s="12">
        <v>4446</v>
      </c>
      <c r="V15" s="9">
        <f t="shared" si="9"/>
        <v>6.7207156469526342E-3</v>
      </c>
      <c r="W15" s="7">
        <f t="shared" si="10"/>
        <v>0.70860001904875447</v>
      </c>
      <c r="X15" s="7">
        <f t="shared" si="11"/>
        <v>0.73494474028547851</v>
      </c>
      <c r="Y15" s="7"/>
      <c r="Z15" s="7">
        <v>0.64800000000000002</v>
      </c>
      <c r="AA15" s="12">
        <v>50119</v>
      </c>
      <c r="AB15" s="9">
        <f t="shared" si="12"/>
        <v>2.1333280126565597E-3</v>
      </c>
      <c r="AC15" s="7">
        <f t="shared" si="13"/>
        <v>0.64381875392798271</v>
      </c>
      <c r="AD15" s="7">
        <f t="shared" si="14"/>
        <v>0.65218124607201733</v>
      </c>
      <c r="AE15" s="7"/>
      <c r="AF15" s="7">
        <v>0.71199999999999997</v>
      </c>
      <c r="AG15" s="12">
        <v>49107</v>
      </c>
      <c r="AH15" s="9">
        <f t="shared" si="15"/>
        <v>2.0434524622967888E-3</v>
      </c>
      <c r="AI15" s="7">
        <f t="shared" si="16"/>
        <v>0.70799490676977861</v>
      </c>
      <c r="AJ15" s="7">
        <f t="shared" si="17"/>
        <v>0.71600509323022132</v>
      </c>
      <c r="AK15" s="7"/>
      <c r="AL15" s="7">
        <v>0.67900000000000005</v>
      </c>
      <c r="AM15" s="12">
        <v>50325</v>
      </c>
      <c r="AN15" s="9">
        <f t="shared" si="18"/>
        <v>2.08111227855355E-3</v>
      </c>
      <c r="AO15" s="7">
        <f t="shared" si="19"/>
        <v>0.67492109488625096</v>
      </c>
      <c r="AP15" s="7">
        <f t="shared" si="20"/>
        <v>0.68307890511374914</v>
      </c>
    </row>
    <row r="16" spans="1:42" x14ac:dyDescent="0.3">
      <c r="A16" s="6" t="s">
        <v>19</v>
      </c>
      <c r="B16" s="7">
        <v>0.78700000000000003</v>
      </c>
      <c r="C16" s="8">
        <v>53781</v>
      </c>
      <c r="D16" s="9">
        <f t="shared" si="0"/>
        <v>1.7654797122540215E-3</v>
      </c>
      <c r="E16" s="7">
        <f t="shared" si="1"/>
        <v>0.78353972334854605</v>
      </c>
      <c r="F16" s="7">
        <f t="shared" si="2"/>
        <v>0.79046027665145402</v>
      </c>
      <c r="G16" s="10"/>
      <c r="H16" s="7">
        <v>0.78800000000000003</v>
      </c>
      <c r="I16" s="8">
        <v>53394</v>
      </c>
      <c r="J16" s="9">
        <f t="shared" si="3"/>
        <v>1.7688247671964591E-3</v>
      </c>
      <c r="K16" s="7">
        <f t="shared" si="4"/>
        <v>0.78453316716133248</v>
      </c>
      <c r="L16" s="7">
        <f t="shared" si="5"/>
        <v>0.79146683283866759</v>
      </c>
      <c r="M16" s="7"/>
      <c r="N16" s="11">
        <v>0.70399999999999996</v>
      </c>
      <c r="O16" s="8">
        <v>53781</v>
      </c>
      <c r="P16" s="9">
        <f t="shared" si="6"/>
        <v>1.9684199070611162E-3</v>
      </c>
      <c r="Q16" s="7">
        <f t="shared" si="7"/>
        <v>0.70014196787570848</v>
      </c>
      <c r="R16" s="7">
        <f t="shared" si="8"/>
        <v>0.70785803212429144</v>
      </c>
      <c r="S16" s="7"/>
      <c r="T16" s="7">
        <v>0.72493363283643042</v>
      </c>
      <c r="U16" s="12">
        <v>4897</v>
      </c>
      <c r="V16" s="9">
        <f t="shared" si="9"/>
        <v>6.3812067859239964E-3</v>
      </c>
      <c r="W16" s="7">
        <f t="shared" si="10"/>
        <v>0.71242669735811681</v>
      </c>
      <c r="X16" s="7">
        <f t="shared" si="11"/>
        <v>0.73744056831474403</v>
      </c>
      <c r="Y16" s="7"/>
      <c r="Z16" s="7">
        <v>0.73599999999999999</v>
      </c>
      <c r="AA16" s="12">
        <v>53781</v>
      </c>
      <c r="AB16" s="9">
        <f t="shared" si="12"/>
        <v>1.9007562798027159E-3</v>
      </c>
      <c r="AC16" s="7">
        <f t="shared" si="13"/>
        <v>0.73227458614819829</v>
      </c>
      <c r="AD16" s="7">
        <f t="shared" si="14"/>
        <v>0.73972541385180168</v>
      </c>
      <c r="AE16" s="7"/>
      <c r="AF16" s="7">
        <v>0.74099999999999999</v>
      </c>
      <c r="AG16" s="12">
        <v>52993</v>
      </c>
      <c r="AH16" s="9">
        <f t="shared" si="15"/>
        <v>1.9030479581337194E-3</v>
      </c>
      <c r="AI16" s="7">
        <f t="shared" si="16"/>
        <v>0.7372700945412054</v>
      </c>
      <c r="AJ16" s="7">
        <f t="shared" si="17"/>
        <v>0.74472990545879458</v>
      </c>
      <c r="AK16" s="7"/>
      <c r="AL16" s="7">
        <v>0.754</v>
      </c>
      <c r="AM16" s="12">
        <v>53994</v>
      </c>
      <c r="AN16" s="9">
        <f t="shared" si="18"/>
        <v>1.8534482959124121E-3</v>
      </c>
      <c r="AO16" s="7">
        <f t="shared" si="19"/>
        <v>0.7503673080928045</v>
      </c>
      <c r="AP16" s="7">
        <f t="shared" si="20"/>
        <v>0.75763269190719551</v>
      </c>
    </row>
    <row r="17" spans="1:42" x14ac:dyDescent="0.3">
      <c r="A17" s="6" t="s">
        <v>20</v>
      </c>
      <c r="B17" s="7">
        <v>0.751</v>
      </c>
      <c r="C17" s="8">
        <v>55315</v>
      </c>
      <c r="D17" s="9">
        <f t="shared" si="0"/>
        <v>1.8386462642302655E-3</v>
      </c>
      <c r="E17" s="7">
        <f t="shared" si="1"/>
        <v>0.74739631954179953</v>
      </c>
      <c r="F17" s="7">
        <f t="shared" si="2"/>
        <v>0.75460368045820048</v>
      </c>
      <c r="G17" s="10"/>
      <c r="H17" s="7">
        <v>0.748</v>
      </c>
      <c r="I17" s="8">
        <v>54940</v>
      </c>
      <c r="J17" s="9">
        <f t="shared" si="3"/>
        <v>1.8522804449493874E-3</v>
      </c>
      <c r="K17" s="7">
        <f t="shared" si="4"/>
        <v>0.74436959703863137</v>
      </c>
      <c r="L17" s="7">
        <f t="shared" si="5"/>
        <v>0.75163040296136863</v>
      </c>
      <c r="M17" s="7"/>
      <c r="N17" s="11">
        <v>0.66300000000000003</v>
      </c>
      <c r="O17" s="8">
        <v>55315</v>
      </c>
      <c r="P17" s="9">
        <f t="shared" si="6"/>
        <v>2.0097880344941278E-3</v>
      </c>
      <c r="Q17" s="7">
        <f t="shared" si="7"/>
        <v>0.65906088783583205</v>
      </c>
      <c r="R17" s="7">
        <f t="shared" si="8"/>
        <v>0.66693911216416801</v>
      </c>
      <c r="S17" s="7"/>
      <c r="T17" s="7">
        <v>0.70388007054673718</v>
      </c>
      <c r="U17" s="12">
        <v>5670</v>
      </c>
      <c r="V17" s="9">
        <f t="shared" si="9"/>
        <v>6.0630566157882379E-3</v>
      </c>
      <c r="W17" s="7">
        <f t="shared" si="10"/>
        <v>0.69199669794356489</v>
      </c>
      <c r="X17" s="7">
        <f t="shared" si="11"/>
        <v>0.71576344314990947</v>
      </c>
      <c r="Y17" s="7"/>
      <c r="Z17" s="7">
        <v>0.70699999999999996</v>
      </c>
      <c r="AA17" s="12">
        <v>55315</v>
      </c>
      <c r="AB17" s="9">
        <f t="shared" si="12"/>
        <v>1.9351830823787363E-3</v>
      </c>
      <c r="AC17" s="7">
        <f t="shared" si="13"/>
        <v>0.70320711085504639</v>
      </c>
      <c r="AD17" s="7">
        <f t="shared" si="14"/>
        <v>0.71079288914495353</v>
      </c>
      <c r="AE17" s="7"/>
      <c r="AF17" s="7">
        <v>0.73299999999999998</v>
      </c>
      <c r="AG17" s="12">
        <v>54406</v>
      </c>
      <c r="AH17" s="9">
        <f t="shared" si="15"/>
        <v>1.896637003474749E-3</v>
      </c>
      <c r="AI17" s="7">
        <f t="shared" si="16"/>
        <v>0.72928265978144347</v>
      </c>
      <c r="AJ17" s="7">
        <f t="shared" si="17"/>
        <v>0.7367173402185565</v>
      </c>
      <c r="AK17" s="7"/>
      <c r="AL17" s="7">
        <v>0.68899999999999995</v>
      </c>
      <c r="AM17" s="12">
        <v>55554</v>
      </c>
      <c r="AN17" s="9">
        <f t="shared" si="18"/>
        <v>1.963957738761196E-3</v>
      </c>
      <c r="AO17" s="7">
        <f t="shared" si="19"/>
        <v>0.68515071356486923</v>
      </c>
      <c r="AP17" s="7">
        <f t="shared" si="20"/>
        <v>0.69284928643513066</v>
      </c>
    </row>
    <row r="18" spans="1:42" s="14" customFormat="1" ht="14.4" thickBot="1" x14ac:dyDescent="0.35">
      <c r="A18" s="14" t="s">
        <v>193</v>
      </c>
      <c r="B18" s="15">
        <v>0.66700000000000004</v>
      </c>
      <c r="C18" s="16">
        <v>302947</v>
      </c>
      <c r="D18" s="17">
        <f t="shared" si="0"/>
        <v>8.5625221041546603E-4</v>
      </c>
      <c r="E18" s="15">
        <f t="shared" si="1"/>
        <v>0.66532177650590296</v>
      </c>
      <c r="F18" s="15">
        <f t="shared" si="2"/>
        <v>0.66867822349409711</v>
      </c>
      <c r="G18" s="18"/>
      <c r="H18" s="15">
        <v>0.64500000000000002</v>
      </c>
      <c r="I18" s="16">
        <v>298991</v>
      </c>
      <c r="J18" s="17">
        <f t="shared" si="3"/>
        <v>8.7511469373779906E-4</v>
      </c>
      <c r="K18" s="15">
        <f t="shared" si="4"/>
        <v>0.64328480671793209</v>
      </c>
      <c r="L18" s="15">
        <f t="shared" si="5"/>
        <v>0.64671519328206795</v>
      </c>
      <c r="M18" s="15"/>
      <c r="N18" s="19">
        <v>0.56399999999999995</v>
      </c>
      <c r="O18" s="16">
        <v>302948</v>
      </c>
      <c r="P18" s="17">
        <f t="shared" si="6"/>
        <v>9.0094597990873272E-4</v>
      </c>
      <c r="Q18" s="15">
        <f t="shared" si="7"/>
        <v>0.56223417832736267</v>
      </c>
      <c r="R18" s="15">
        <f t="shared" si="8"/>
        <v>0.56576582167263723</v>
      </c>
      <c r="S18" s="15"/>
      <c r="T18" s="15">
        <v>0.55172788918301485</v>
      </c>
      <c r="U18" s="20">
        <v>27577</v>
      </c>
      <c r="V18" s="17">
        <f t="shared" si="9"/>
        <v>2.9947447987017021E-3</v>
      </c>
      <c r="W18" s="15">
        <f t="shared" si="10"/>
        <v>0.54585829723467083</v>
      </c>
      <c r="X18" s="15">
        <f t="shared" si="11"/>
        <v>0.55759748113135887</v>
      </c>
      <c r="Y18" s="15"/>
      <c r="Z18" s="15">
        <v>0.68600000000000005</v>
      </c>
      <c r="AA18" s="20">
        <v>302948</v>
      </c>
      <c r="AB18" s="17">
        <f t="shared" si="12"/>
        <v>8.4322376315369891E-4</v>
      </c>
      <c r="AC18" s="15">
        <f t="shared" si="13"/>
        <v>0.68434731179331043</v>
      </c>
      <c r="AD18" s="15">
        <f t="shared" si="14"/>
        <v>0.68765268820668968</v>
      </c>
      <c r="AE18" s="15"/>
      <c r="AF18" s="15">
        <v>0.64400000000000002</v>
      </c>
      <c r="AG18" s="20">
        <v>295237</v>
      </c>
      <c r="AH18" s="17">
        <f t="shared" si="15"/>
        <v>8.8121633868188472E-4</v>
      </c>
      <c r="AI18" s="15">
        <f t="shared" si="16"/>
        <v>0.64227284771359527</v>
      </c>
      <c r="AJ18" s="15">
        <f t="shared" si="17"/>
        <v>0.64572715228640476</v>
      </c>
      <c r="AK18" s="15"/>
      <c r="AL18" s="15">
        <v>0.621</v>
      </c>
      <c r="AM18" s="20">
        <v>304381</v>
      </c>
      <c r="AN18" s="17">
        <f t="shared" si="18"/>
        <v>8.7933960766791157E-4</v>
      </c>
      <c r="AO18" s="15">
        <f t="shared" si="19"/>
        <v>0.61927652603879135</v>
      </c>
      <c r="AP18" s="15">
        <f t="shared" si="20"/>
        <v>0.62272347396120864</v>
      </c>
    </row>
    <row r="19" spans="1:42" s="6" customFormat="1" x14ac:dyDescent="0.3">
      <c r="A19" s="6" t="s">
        <v>194</v>
      </c>
      <c r="B19" s="21">
        <f>MAX(B4:B18)-MIN(B4:B18)</f>
        <v>0.14699999999999991</v>
      </c>
      <c r="C19" s="21"/>
      <c r="D19" s="21"/>
      <c r="E19" s="21"/>
      <c r="F19" s="21"/>
      <c r="G19" s="21"/>
      <c r="H19" s="21">
        <f>MAX(H4:H18)-MIN(H4:H18)</f>
        <v>0.19399999999999995</v>
      </c>
      <c r="I19" s="21"/>
      <c r="J19" s="21"/>
      <c r="K19" s="21"/>
      <c r="L19" s="21"/>
      <c r="M19" s="21"/>
      <c r="N19" s="21">
        <f>MAX(N4:N18)-MIN(N4:N18)</f>
        <v>0.19500000000000006</v>
      </c>
      <c r="O19" s="21"/>
      <c r="P19" s="21"/>
      <c r="Q19" s="21"/>
      <c r="R19" s="21"/>
      <c r="S19" s="21"/>
      <c r="T19" s="21">
        <f>MAX(T4:T18)-MIN(T4:T18)</f>
        <v>0.23294884109326019</v>
      </c>
      <c r="U19" s="12"/>
      <c r="V19" s="21"/>
      <c r="W19" s="21"/>
      <c r="X19" s="21"/>
      <c r="Y19" s="21"/>
      <c r="Z19" s="21">
        <f>MAX(Z4:Z18)-MIN(Z4:Z18)</f>
        <v>0.20600000000000007</v>
      </c>
      <c r="AA19" s="21"/>
      <c r="AB19" s="21"/>
      <c r="AC19" s="21"/>
      <c r="AD19" s="21"/>
      <c r="AE19" s="21"/>
      <c r="AF19" s="21">
        <f>MAX(AF4:AF18)-MIN(AF4:AF18)</f>
        <v>0.14400000000000002</v>
      </c>
      <c r="AG19" s="21"/>
      <c r="AH19" s="21"/>
      <c r="AI19" s="21"/>
      <c r="AJ19" s="21"/>
      <c r="AK19" s="21"/>
      <c r="AL19" s="21">
        <f>MAX(AL4:AL18)-MIN(AL4:AL18)</f>
        <v>0.14700000000000002</v>
      </c>
      <c r="AO19" s="21"/>
      <c r="AP19" s="21"/>
    </row>
    <row r="20" spans="1:42" x14ac:dyDescent="0.3">
      <c r="A20" s="6" t="s">
        <v>195</v>
      </c>
      <c r="B20" s="7">
        <f>MAX(B4:B17)-MIN(B4:B17)</f>
        <v>7.7999999999999958E-2</v>
      </c>
      <c r="C20" s="7"/>
      <c r="D20" s="7"/>
      <c r="G20" s="7"/>
      <c r="H20" s="7">
        <f>MAX(H4:H17)-MIN(H4:H17)</f>
        <v>9.099999999999997E-2</v>
      </c>
      <c r="I20" s="7"/>
      <c r="J20" s="7"/>
      <c r="M20" s="7"/>
      <c r="N20" s="7">
        <f>MAX(N4:N17)-MIN(N4:N17)</f>
        <v>0.126</v>
      </c>
      <c r="O20" s="7"/>
      <c r="P20" s="7"/>
      <c r="S20" s="7"/>
      <c r="T20" s="7">
        <f>MAX(T4:T17)-MIN(T4:T17)</f>
        <v>9.7232328192147444E-2</v>
      </c>
      <c r="U20" s="7"/>
      <c r="V20" s="7"/>
      <c r="Y20" s="7"/>
      <c r="Z20" s="7">
        <f>MAX(Z4:Z17)-MIN(Z4:Z17)</f>
        <v>0.20600000000000007</v>
      </c>
      <c r="AA20" s="7"/>
      <c r="AB20" s="7"/>
      <c r="AE20" s="7"/>
      <c r="AF20" s="7">
        <f>MAX(AF4:AF17)-MIN(AF4:AF17)</f>
        <v>8.5000000000000075E-2</v>
      </c>
      <c r="AG20" s="7"/>
      <c r="AH20" s="7"/>
      <c r="AK20" s="7"/>
      <c r="AL20" s="7">
        <f>MAX(AL4:AL17)-MIN(AL4:AL17)</f>
        <v>0.13200000000000001</v>
      </c>
    </row>
    <row r="21" spans="1:42" x14ac:dyDescent="0.3">
      <c r="A21" s="6"/>
      <c r="B21" s="7"/>
      <c r="C21" s="7"/>
      <c r="D21" s="7"/>
      <c r="G21" s="7"/>
      <c r="H21" s="7"/>
      <c r="I21" s="7"/>
      <c r="J21" s="7"/>
      <c r="M21" s="7"/>
      <c r="N21" s="7"/>
      <c r="O21" s="7"/>
      <c r="P21" s="7"/>
      <c r="S21" s="7"/>
      <c r="T21" s="7"/>
      <c r="U21" s="7"/>
      <c r="V21" s="7"/>
      <c r="Y21" s="7"/>
      <c r="Z21" s="7"/>
      <c r="AA21" s="7"/>
      <c r="AB21" s="7"/>
      <c r="AE21" s="7"/>
      <c r="AF21" s="7"/>
      <c r="AG21" s="7"/>
      <c r="AH21" s="7"/>
      <c r="AK21" s="7"/>
      <c r="AL21" s="7"/>
    </row>
    <row r="22" spans="1:42" x14ac:dyDescent="0.3">
      <c r="A22" s="22" t="s">
        <v>269</v>
      </c>
    </row>
    <row r="23" spans="1:42" s="1" customFormat="1" x14ac:dyDescent="0.3">
      <c r="A23" s="1" t="s">
        <v>161</v>
      </c>
      <c r="B23" s="214" t="s">
        <v>58</v>
      </c>
      <c r="C23" s="214"/>
      <c r="D23" s="214"/>
      <c r="E23" s="214"/>
      <c r="F23" s="214"/>
      <c r="G23" s="2"/>
      <c r="H23" s="214" t="s">
        <v>263</v>
      </c>
      <c r="I23" s="214"/>
      <c r="J23" s="214"/>
      <c r="K23" s="214"/>
      <c r="L23" s="214"/>
      <c r="M23" s="2"/>
      <c r="N23" s="214" t="s">
        <v>264</v>
      </c>
      <c r="O23" s="214"/>
      <c r="P23" s="214"/>
      <c r="Q23" s="214"/>
      <c r="R23" s="214"/>
      <c r="S23" s="2"/>
      <c r="T23" s="214" t="s">
        <v>346</v>
      </c>
      <c r="U23" s="214"/>
      <c r="V23" s="214"/>
      <c r="W23" s="214"/>
      <c r="X23" s="214"/>
      <c r="Y23" s="2"/>
      <c r="Z23" s="214" t="s">
        <v>266</v>
      </c>
      <c r="AA23" s="214"/>
      <c r="AB23" s="214"/>
      <c r="AC23" s="214"/>
      <c r="AD23" s="214"/>
      <c r="AE23" s="2"/>
      <c r="AF23" s="214" t="s">
        <v>261</v>
      </c>
      <c r="AG23" s="214"/>
      <c r="AH23" s="214"/>
      <c r="AI23" s="214"/>
      <c r="AJ23" s="214"/>
      <c r="AK23" s="2"/>
      <c r="AL23" s="214" t="s">
        <v>262</v>
      </c>
      <c r="AM23" s="214"/>
      <c r="AN23" s="214"/>
      <c r="AO23" s="214"/>
      <c r="AP23" s="214"/>
    </row>
    <row r="24" spans="1:42" s="6" customFormat="1" x14ac:dyDescent="0.3">
      <c r="B24" s="4" t="s">
        <v>224</v>
      </c>
      <c r="C24" s="4" t="s">
        <v>0</v>
      </c>
      <c r="D24" s="4" t="s">
        <v>146</v>
      </c>
      <c r="E24" s="26" t="s">
        <v>227</v>
      </c>
      <c r="F24" s="27" t="s">
        <v>228</v>
      </c>
      <c r="G24" s="5"/>
      <c r="H24" s="4" t="s">
        <v>224</v>
      </c>
      <c r="I24" s="4" t="s">
        <v>0</v>
      </c>
      <c r="J24" s="4" t="s">
        <v>146</v>
      </c>
      <c r="K24" s="26" t="s">
        <v>227</v>
      </c>
      <c r="L24" s="27" t="s">
        <v>228</v>
      </c>
      <c r="M24" s="5"/>
      <c r="N24" s="4" t="s">
        <v>224</v>
      </c>
      <c r="O24" s="4" t="s">
        <v>0</v>
      </c>
      <c r="P24" s="4" t="s">
        <v>146</v>
      </c>
      <c r="Q24" s="26" t="s">
        <v>227</v>
      </c>
      <c r="R24" s="27" t="s">
        <v>228</v>
      </c>
      <c r="S24" s="5"/>
      <c r="T24" s="4" t="s">
        <v>224</v>
      </c>
      <c r="U24" s="4" t="s">
        <v>0</v>
      </c>
      <c r="V24" s="4" t="s">
        <v>146</v>
      </c>
      <c r="W24" s="26" t="s">
        <v>227</v>
      </c>
      <c r="X24" s="27" t="s">
        <v>228</v>
      </c>
      <c r="Y24" s="5"/>
      <c r="Z24" s="4" t="s">
        <v>224</v>
      </c>
      <c r="AA24" s="4" t="s">
        <v>0</v>
      </c>
      <c r="AB24" s="4" t="s">
        <v>146</v>
      </c>
      <c r="AC24" s="26" t="s">
        <v>227</v>
      </c>
      <c r="AD24" s="27" t="s">
        <v>228</v>
      </c>
      <c r="AE24" s="5"/>
      <c r="AF24" s="4" t="s">
        <v>224</v>
      </c>
      <c r="AG24" s="4" t="s">
        <v>0</v>
      </c>
      <c r="AH24" s="4" t="s">
        <v>146</v>
      </c>
      <c r="AI24" s="26" t="s">
        <v>227</v>
      </c>
      <c r="AJ24" s="27" t="s">
        <v>228</v>
      </c>
      <c r="AK24" s="5"/>
      <c r="AL24" s="4" t="s">
        <v>224</v>
      </c>
      <c r="AM24" s="4" t="s">
        <v>0</v>
      </c>
      <c r="AN24" s="4" t="s">
        <v>146</v>
      </c>
      <c r="AO24" s="26" t="s">
        <v>227</v>
      </c>
      <c r="AP24" s="27" t="s">
        <v>228</v>
      </c>
    </row>
    <row r="25" spans="1:42" x14ac:dyDescent="0.3">
      <c r="A25" s="6" t="s">
        <v>4</v>
      </c>
      <c r="B25" s="7">
        <v>0.80400000000000005</v>
      </c>
      <c r="C25" s="8">
        <v>33022</v>
      </c>
      <c r="D25" s="9">
        <f>SQRT((B25*(1-B25))/C25)</f>
        <v>2.184511692129546E-3</v>
      </c>
      <c r="E25" s="7">
        <f>B25-_xlfn.NORM.S.INV(0.975)*D25</f>
        <v>0.79971843575961954</v>
      </c>
      <c r="F25" s="7">
        <f>B25+_xlfn.NORM.S.INV(0.975)*D25</f>
        <v>0.80828156424038056</v>
      </c>
      <c r="H25" s="7">
        <v>0.82499999999999996</v>
      </c>
      <c r="I25" s="8">
        <v>32769</v>
      </c>
      <c r="J25" s="9">
        <f>SQRT((H25*(1-H25))/I25)</f>
        <v>2.099009501217997E-3</v>
      </c>
      <c r="K25" s="7">
        <f>H25-_xlfn.NORM.S.INV(0.975)*J25</f>
        <v>0.82088601697440533</v>
      </c>
      <c r="L25" s="7">
        <f>H25+_xlfn.NORM.S.INV(0.975)*J25</f>
        <v>0.82911398302559458</v>
      </c>
      <c r="N25" s="11">
        <v>0.74010234311877188</v>
      </c>
      <c r="O25" s="8">
        <v>33022</v>
      </c>
      <c r="P25" s="9">
        <f>SQRT((N25*(1-N25))/O25)</f>
        <v>2.4134893408765006E-3</v>
      </c>
      <c r="Q25" s="7">
        <f>N25-_xlfn.NORM.S.INV(0.975)*P25</f>
        <v>0.73537199093358263</v>
      </c>
      <c r="R25" s="7">
        <f>N25+_xlfn.NORM.S.INV(0.975)*P25</f>
        <v>0.74483269530396112</v>
      </c>
      <c r="T25" s="7">
        <v>0.76856649395509502</v>
      </c>
      <c r="U25" s="8">
        <v>3474</v>
      </c>
      <c r="V25" s="9">
        <f>SQRT((T25*(1-T25))/U25)</f>
        <v>7.155482664379694E-3</v>
      </c>
      <c r="W25" s="7">
        <f>T25-_xlfn.NORM.S.INV(0.975)*V25</f>
        <v>0.75454200564091012</v>
      </c>
      <c r="X25" s="7">
        <f>T25+_xlfn.NORM.S.INV(0.975)*V25</f>
        <v>0.78259098226927992</v>
      </c>
      <c r="Z25" s="7">
        <v>0.73699999999999999</v>
      </c>
      <c r="AA25" s="8">
        <v>33022</v>
      </c>
      <c r="AB25" s="9">
        <f>SQRT((Z25*(1-Z25))/AA25)</f>
        <v>2.4227574161826892E-3</v>
      </c>
      <c r="AC25" s="7">
        <f>Z25-_xlfn.NORM.S.INV(0.975)*AB25</f>
        <v>0.7322514827210046</v>
      </c>
      <c r="AD25" s="7">
        <f>Z25+_xlfn.NORM.S.INV(0.975)*AB25</f>
        <v>0.74174851727899538</v>
      </c>
      <c r="AE25" s="23"/>
      <c r="AF25" s="7">
        <v>0.77700000000000002</v>
      </c>
      <c r="AG25" s="8">
        <v>32685</v>
      </c>
      <c r="AH25" s="9">
        <f>SQRT((AF25*(1-AF25))/AG25)</f>
        <v>2.3024419863494536E-3</v>
      </c>
      <c r="AI25" s="7">
        <f>AF25-_xlfn.NORM.S.INV(0.975)*AH25</f>
        <v>0.77248729663026228</v>
      </c>
      <c r="AJ25" s="7">
        <f>AF25+_xlfn.NORM.S.INV(0.975)*AH25</f>
        <v>0.78151270336973777</v>
      </c>
      <c r="AK25" s="24"/>
      <c r="AL25" s="7">
        <v>0.76600000000000001</v>
      </c>
      <c r="AM25" s="8">
        <v>33110</v>
      </c>
      <c r="AN25" s="9">
        <f>SQRT((AL25*(1-AL25))/AM25)</f>
        <v>2.3267125005257284E-3</v>
      </c>
      <c r="AO25" s="7">
        <f>AL25-_xlfn.NORM.S.INV(0.975)*AN25</f>
        <v>0.76143972729659049</v>
      </c>
      <c r="AP25" s="7">
        <f>AL25+_xlfn.NORM.S.INV(0.975)*AN25</f>
        <v>0.77056027270340954</v>
      </c>
    </row>
    <row r="26" spans="1:42" x14ac:dyDescent="0.3">
      <c r="A26" s="6" t="s">
        <v>5</v>
      </c>
      <c r="B26" s="7">
        <v>0.78300000000000003</v>
      </c>
      <c r="C26" s="8">
        <v>60541</v>
      </c>
      <c r="D26" s="9">
        <f t="shared" ref="D26:D39" si="21">SQRT((B26*(1-B26))/C26)</f>
        <v>1.6752744029958928E-3</v>
      </c>
      <c r="E26" s="7">
        <f t="shared" ref="E26:E39" si="22">B26-_xlfn.NORM.S.INV(0.975)*D26</f>
        <v>0.77971652250590628</v>
      </c>
      <c r="F26" s="7">
        <f t="shared" ref="F26:F39" si="23">B26+_xlfn.NORM.S.INV(0.975)*D26</f>
        <v>0.78628347749409377</v>
      </c>
      <c r="H26" s="7">
        <v>0.79100000000000004</v>
      </c>
      <c r="I26" s="8">
        <v>60112</v>
      </c>
      <c r="J26" s="9">
        <f t="shared" ref="J26:J39" si="24">SQRT((H26*(1-H26))/I26)</f>
        <v>1.6583675683480834E-3</v>
      </c>
      <c r="K26" s="7">
        <f t="shared" ref="K26:K39" si="25">H26-_xlfn.NORM.S.INV(0.975)*J26</f>
        <v>0.78774965929290852</v>
      </c>
      <c r="L26" s="7">
        <f t="shared" ref="L26:L39" si="26">H26+_xlfn.NORM.S.INV(0.975)*J26</f>
        <v>0.79425034070709155</v>
      </c>
      <c r="N26" s="11">
        <v>0.68647942521227956</v>
      </c>
      <c r="O26" s="8">
        <v>60541</v>
      </c>
      <c r="P26" s="9">
        <f t="shared" ref="P26:P39" si="27">SQRT((N26*(1-N26))/O26)</f>
        <v>1.8854802641518071E-3</v>
      </c>
      <c r="Q26" s="7">
        <f t="shared" ref="Q26:Q39" si="28">N26-_xlfn.NORM.S.INV(0.975)*P26</f>
        <v>0.68278395180098095</v>
      </c>
      <c r="R26" s="7">
        <f t="shared" ref="R26:R39" si="29">N26+_xlfn.NORM.S.INV(0.975)*P26</f>
        <v>0.69017489862357817</v>
      </c>
      <c r="T26" s="7">
        <v>0.74954866239947482</v>
      </c>
      <c r="U26" s="8">
        <v>6093</v>
      </c>
      <c r="V26" s="9">
        <f t="shared" ref="V26:V39" si="30">SQRT((T26*(1-T26))/U26)</f>
        <v>5.5506776317945667E-3</v>
      </c>
      <c r="W26" s="7">
        <f t="shared" ref="W26:W39" si="31">T26-_xlfn.NORM.S.INV(0.975)*V26</f>
        <v>0.73866953415136538</v>
      </c>
      <c r="X26" s="7">
        <f t="shared" ref="X26:X39" si="32">T26+_xlfn.NORM.S.INV(0.975)*V26</f>
        <v>0.76042779064758426</v>
      </c>
      <c r="Z26" s="7">
        <v>0.71099999999999997</v>
      </c>
      <c r="AA26" s="8">
        <v>60541</v>
      </c>
      <c r="AB26" s="9">
        <f t="shared" ref="AB26:AB39" si="33">SQRT((Z26*(1-Z26))/AA26)</f>
        <v>1.8422939530554458E-3</v>
      </c>
      <c r="AC26" s="7">
        <f t="shared" ref="AC26:AC39" si="34">Z26-_xlfn.NORM.S.INV(0.975)*AB26</f>
        <v>0.70738917020307535</v>
      </c>
      <c r="AD26" s="7">
        <f t="shared" ref="AD26:AD39" si="35">Z26+_xlfn.NORM.S.INV(0.975)*AB26</f>
        <v>0.71461082979692458</v>
      </c>
      <c r="AE26" s="7"/>
      <c r="AF26" s="7">
        <v>0.72899999999999998</v>
      </c>
      <c r="AG26" s="8">
        <v>59720</v>
      </c>
      <c r="AH26" s="9">
        <f t="shared" ref="AH26:AH39" si="36">SQRT((AF26*(1-AF26))/AG26)</f>
        <v>1.8188149281330777E-3</v>
      </c>
      <c r="AI26" s="7">
        <f t="shared" ref="AI26:AI39" si="37">AF26-_xlfn.NORM.S.INV(0.975)*AH26</f>
        <v>0.72543518824631537</v>
      </c>
      <c r="AJ26" s="7">
        <f t="shared" ref="AJ26:AJ39" si="38">AF26+_xlfn.NORM.S.INV(0.975)*AH26</f>
        <v>0.7325648117536846</v>
      </c>
      <c r="AK26" s="7"/>
      <c r="AL26" s="7">
        <v>0.71299999999999997</v>
      </c>
      <c r="AM26" s="8">
        <v>60678</v>
      </c>
      <c r="AN26" s="9">
        <f t="shared" ref="AN26:AN39" si="39">SQRT((AL26*(1-AL26))/AM26)</f>
        <v>1.8364118413821185E-3</v>
      </c>
      <c r="AO26" s="7">
        <f t="shared" ref="AO26:AO39" si="40">AL26-_xlfn.NORM.S.INV(0.975)*AN26</f>
        <v>0.70940069893010815</v>
      </c>
      <c r="AP26" s="7">
        <f t="shared" ref="AP26:AP39" si="41">AL26+_xlfn.NORM.S.INV(0.975)*AN26</f>
        <v>0.71659930106989178</v>
      </c>
    </row>
    <row r="27" spans="1:42" x14ac:dyDescent="0.3">
      <c r="A27" s="6" t="s">
        <v>6</v>
      </c>
      <c r="B27" s="7">
        <v>0.75600000000000001</v>
      </c>
      <c r="C27" s="8">
        <v>13793</v>
      </c>
      <c r="D27" s="9">
        <f t="shared" si="21"/>
        <v>3.6570124833055018E-3</v>
      </c>
      <c r="E27" s="7">
        <f t="shared" si="22"/>
        <v>0.74883238724170786</v>
      </c>
      <c r="F27" s="7">
        <f t="shared" si="23"/>
        <v>0.76316761275829215</v>
      </c>
      <c r="H27" s="7">
        <v>0.77700000000000002</v>
      </c>
      <c r="I27" s="8">
        <v>13734</v>
      </c>
      <c r="J27" s="9">
        <f t="shared" si="24"/>
        <v>3.5519301726062037E-3</v>
      </c>
      <c r="K27" s="7">
        <f t="shared" si="25"/>
        <v>0.77003834478609068</v>
      </c>
      <c r="L27" s="7">
        <f t="shared" si="26"/>
        <v>0.78396165521390937</v>
      </c>
      <c r="N27" s="11">
        <v>0.66822066822066817</v>
      </c>
      <c r="O27" s="8">
        <v>13793</v>
      </c>
      <c r="P27" s="9">
        <f t="shared" si="27"/>
        <v>4.0091771653367331E-3</v>
      </c>
      <c r="Q27" s="7">
        <f t="shared" si="28"/>
        <v>0.66036282536896773</v>
      </c>
      <c r="R27" s="7">
        <f t="shared" si="29"/>
        <v>0.6760785110723686</v>
      </c>
      <c r="T27" s="7">
        <v>0.75112830431979372</v>
      </c>
      <c r="U27" s="8">
        <v>1551</v>
      </c>
      <c r="V27" s="9">
        <f t="shared" si="30"/>
        <v>1.097839666230736E-2</v>
      </c>
      <c r="W27" s="7">
        <f t="shared" si="31"/>
        <v>0.72961104225367657</v>
      </c>
      <c r="X27" s="7">
        <f t="shared" si="32"/>
        <v>0.77264556638591086</v>
      </c>
      <c r="Z27" s="7">
        <v>0.88200000000000001</v>
      </c>
      <c r="AA27" s="8">
        <v>13793</v>
      </c>
      <c r="AB27" s="9">
        <f t="shared" si="33"/>
        <v>2.7469194731097302E-3</v>
      </c>
      <c r="AC27" s="7">
        <f t="shared" si="34"/>
        <v>0.87661613676427319</v>
      </c>
      <c r="AD27" s="7">
        <f t="shared" si="35"/>
        <v>0.88738386323572682</v>
      </c>
      <c r="AE27" s="7"/>
      <c r="AF27" s="7">
        <v>0.72499999999999998</v>
      </c>
      <c r="AG27" s="8">
        <v>13418</v>
      </c>
      <c r="AH27" s="9">
        <f t="shared" si="36"/>
        <v>3.8547077449627575E-3</v>
      </c>
      <c r="AI27" s="7">
        <f t="shared" si="37"/>
        <v>0.71744491164894542</v>
      </c>
      <c r="AJ27" s="7">
        <f t="shared" si="38"/>
        <v>0.73255508835105454</v>
      </c>
      <c r="AK27" s="7"/>
      <c r="AL27" s="7">
        <v>0.68799999999999994</v>
      </c>
      <c r="AM27" s="8">
        <v>13832</v>
      </c>
      <c r="AN27" s="9">
        <f t="shared" si="39"/>
        <v>3.9393904341257164E-3</v>
      </c>
      <c r="AO27" s="7">
        <f t="shared" si="40"/>
        <v>0.68027893662807193</v>
      </c>
      <c r="AP27" s="7">
        <f t="shared" si="41"/>
        <v>0.69572106337192796</v>
      </c>
    </row>
    <row r="28" spans="1:42" x14ac:dyDescent="0.3">
      <c r="A28" s="6" t="s">
        <v>25</v>
      </c>
      <c r="B28" s="7">
        <v>0.77400000000000002</v>
      </c>
      <c r="C28" s="8">
        <v>60647</v>
      </c>
      <c r="D28" s="9">
        <f t="shared" si="21"/>
        <v>1.6983220121439696E-3</v>
      </c>
      <c r="E28" s="7">
        <f t="shared" si="22"/>
        <v>0.77067135002204623</v>
      </c>
      <c r="F28" s="7">
        <f t="shared" si="23"/>
        <v>0.77732864997795381</v>
      </c>
      <c r="H28" s="7">
        <v>0.77400000000000002</v>
      </c>
      <c r="I28" s="8">
        <v>60286</v>
      </c>
      <c r="J28" s="9">
        <f t="shared" si="24"/>
        <v>1.7033993034153477E-3</v>
      </c>
      <c r="K28" s="7">
        <f t="shared" si="25"/>
        <v>0.77066139871401529</v>
      </c>
      <c r="L28" s="7">
        <f t="shared" si="26"/>
        <v>0.77733860128598475</v>
      </c>
      <c r="N28" s="11">
        <v>0.68447567280922705</v>
      </c>
      <c r="O28" s="8">
        <v>60647</v>
      </c>
      <c r="P28" s="9">
        <f t="shared" si="27"/>
        <v>1.887081999497564E-3</v>
      </c>
      <c r="Q28" s="7">
        <f t="shared" si="28"/>
        <v>0.68077706005433802</v>
      </c>
      <c r="R28" s="7">
        <f t="shared" si="29"/>
        <v>0.68817428556411608</v>
      </c>
      <c r="T28" s="7">
        <v>0.73911641405998063</v>
      </c>
      <c r="U28" s="8">
        <v>6202</v>
      </c>
      <c r="V28" s="9">
        <f t="shared" si="30"/>
        <v>5.5758864405624654E-3</v>
      </c>
      <c r="W28" s="7">
        <f t="shared" si="31"/>
        <v>0.72818787745459301</v>
      </c>
      <c r="X28" s="7">
        <f t="shared" si="32"/>
        <v>0.75004495066536825</v>
      </c>
      <c r="Z28" s="7">
        <v>0.72199999999999998</v>
      </c>
      <c r="AA28" s="8">
        <v>60647</v>
      </c>
      <c r="AB28" s="9">
        <f t="shared" si="33"/>
        <v>1.8192246644668278E-3</v>
      </c>
      <c r="AC28" s="7">
        <f t="shared" si="34"/>
        <v>0.71843438517785807</v>
      </c>
      <c r="AD28" s="7">
        <f t="shared" si="35"/>
        <v>0.72556561482214188</v>
      </c>
      <c r="AE28" s="7"/>
      <c r="AF28" s="7">
        <v>0.73299999999999998</v>
      </c>
      <c r="AG28" s="8">
        <v>59945</v>
      </c>
      <c r="AH28" s="9">
        <f t="shared" si="36"/>
        <v>1.8068875926690892E-3</v>
      </c>
      <c r="AI28" s="7">
        <f t="shared" si="37"/>
        <v>0.72945856539425624</v>
      </c>
      <c r="AJ28" s="7">
        <f t="shared" si="38"/>
        <v>0.73654143460574373</v>
      </c>
      <c r="AK28" s="7"/>
      <c r="AL28" s="7">
        <v>0.72799999999999998</v>
      </c>
      <c r="AM28" s="8">
        <v>60771</v>
      </c>
      <c r="AN28" s="9">
        <f t="shared" si="39"/>
        <v>1.8051028432028028E-3</v>
      </c>
      <c r="AO28" s="7">
        <f t="shared" si="40"/>
        <v>0.7244620634389316</v>
      </c>
      <c r="AP28" s="7">
        <f t="shared" si="41"/>
        <v>0.73153793656106836</v>
      </c>
    </row>
    <row r="29" spans="1:42" x14ac:dyDescent="0.3">
      <c r="A29" s="6" t="s">
        <v>7</v>
      </c>
      <c r="B29" s="7">
        <v>0.80400000000000005</v>
      </c>
      <c r="C29" s="8">
        <v>65724</v>
      </c>
      <c r="D29" s="9">
        <f t="shared" si="21"/>
        <v>1.5484388764726853E-3</v>
      </c>
      <c r="E29" s="7">
        <f t="shared" si="22"/>
        <v>0.80096511556985195</v>
      </c>
      <c r="F29" s="7">
        <f t="shared" si="23"/>
        <v>0.80703488443014815</v>
      </c>
      <c r="H29" s="7">
        <v>0.82199999999999995</v>
      </c>
      <c r="I29" s="8">
        <v>65314</v>
      </c>
      <c r="J29" s="9">
        <f t="shared" si="24"/>
        <v>1.4967276060311868E-3</v>
      </c>
      <c r="K29" s="7">
        <f t="shared" si="25"/>
        <v>0.81906646779751202</v>
      </c>
      <c r="L29" s="7">
        <f t="shared" si="26"/>
        <v>0.82493353220248788</v>
      </c>
      <c r="N29" s="11">
        <v>0.72549019607843135</v>
      </c>
      <c r="O29" s="8">
        <v>65724</v>
      </c>
      <c r="P29" s="9">
        <f t="shared" si="27"/>
        <v>1.7407351954388413E-3</v>
      </c>
      <c r="Q29" s="7">
        <f t="shared" si="28"/>
        <v>0.72207841778874993</v>
      </c>
      <c r="R29" s="7">
        <f t="shared" si="29"/>
        <v>0.72890197436811277</v>
      </c>
      <c r="T29" s="7">
        <v>0.76292237442922373</v>
      </c>
      <c r="U29" s="8">
        <v>5475</v>
      </c>
      <c r="V29" s="9">
        <f t="shared" si="30"/>
        <v>5.7476908212050004E-3</v>
      </c>
      <c r="W29" s="7">
        <f t="shared" si="31"/>
        <v>0.75165710742539049</v>
      </c>
      <c r="X29" s="7">
        <f t="shared" si="32"/>
        <v>0.77418764143305696</v>
      </c>
      <c r="Z29" s="7">
        <v>0.79100000000000004</v>
      </c>
      <c r="AA29" s="8">
        <v>65724</v>
      </c>
      <c r="AB29" s="9">
        <f t="shared" si="33"/>
        <v>1.5859861532776418E-3</v>
      </c>
      <c r="AC29" s="7">
        <f t="shared" si="34"/>
        <v>0.78789152425959663</v>
      </c>
      <c r="AD29" s="7">
        <f t="shared" si="35"/>
        <v>0.79410847574040344</v>
      </c>
      <c r="AE29" s="7"/>
      <c r="AF29" s="7">
        <v>0.78300000000000003</v>
      </c>
      <c r="AG29" s="8">
        <v>64953</v>
      </c>
      <c r="AH29" s="9">
        <f t="shared" si="36"/>
        <v>1.6173765444441018E-3</v>
      </c>
      <c r="AI29" s="7">
        <f t="shared" si="37"/>
        <v>0.77983000022344973</v>
      </c>
      <c r="AJ29" s="7">
        <f t="shared" si="38"/>
        <v>0.78616999977655033</v>
      </c>
      <c r="AK29" s="7"/>
      <c r="AL29" s="7">
        <v>0.77400000000000002</v>
      </c>
      <c r="AM29" s="8">
        <v>65871</v>
      </c>
      <c r="AN29" s="9">
        <f t="shared" si="39"/>
        <v>1.6295870757455117E-3</v>
      </c>
      <c r="AO29" s="7">
        <f t="shared" si="40"/>
        <v>0.77080606802186691</v>
      </c>
      <c r="AP29" s="7">
        <f t="shared" si="41"/>
        <v>0.77719393197813313</v>
      </c>
    </row>
    <row r="30" spans="1:42" x14ac:dyDescent="0.3">
      <c r="A30" s="6" t="s">
        <v>192</v>
      </c>
      <c r="B30" s="7">
        <v>0.81299999999999994</v>
      </c>
      <c r="C30" s="8">
        <v>26649</v>
      </c>
      <c r="D30" s="9">
        <f t="shared" si="21"/>
        <v>2.3885020460721741E-3</v>
      </c>
      <c r="E30" s="7">
        <f t="shared" si="22"/>
        <v>0.80831862201269822</v>
      </c>
      <c r="F30" s="7">
        <f t="shared" si="23"/>
        <v>0.81768137798730167</v>
      </c>
      <c r="H30" s="7">
        <v>0.8</v>
      </c>
      <c r="I30" s="8">
        <v>26500</v>
      </c>
      <c r="J30" s="9">
        <f t="shared" si="24"/>
        <v>2.4571804673358044E-3</v>
      </c>
      <c r="K30" s="7">
        <f t="shared" si="25"/>
        <v>0.7951840147805066</v>
      </c>
      <c r="L30" s="7">
        <f t="shared" si="26"/>
        <v>0.80481598521949349</v>
      </c>
      <c r="N30" s="11">
        <v>0.72798216276477146</v>
      </c>
      <c r="O30" s="8">
        <v>26649</v>
      </c>
      <c r="P30" s="9">
        <f t="shared" si="27"/>
        <v>2.7259544985735991E-3</v>
      </c>
      <c r="Q30" s="7">
        <f t="shared" si="28"/>
        <v>0.7226393901240723</v>
      </c>
      <c r="R30" s="7">
        <f t="shared" si="29"/>
        <v>0.73332493540547061</v>
      </c>
      <c r="T30" s="7">
        <v>0.76181474480151223</v>
      </c>
      <c r="U30" s="8">
        <v>2645</v>
      </c>
      <c r="V30" s="9">
        <f t="shared" si="30"/>
        <v>8.2826495355496389E-3</v>
      </c>
      <c r="W30" s="7">
        <f t="shared" si="31"/>
        <v>0.74558105001526753</v>
      </c>
      <c r="X30" s="7">
        <f t="shared" si="32"/>
        <v>0.77804843958775693</v>
      </c>
      <c r="Z30" s="7">
        <v>0.70599999999999996</v>
      </c>
      <c r="AA30" s="8">
        <v>26649</v>
      </c>
      <c r="AB30" s="9">
        <f t="shared" si="33"/>
        <v>2.7908439739051031E-3</v>
      </c>
      <c r="AC30" s="7">
        <f t="shared" si="34"/>
        <v>0.7005300463246753</v>
      </c>
      <c r="AD30" s="7">
        <f t="shared" si="35"/>
        <v>0.71146995367532462</v>
      </c>
      <c r="AE30" s="7"/>
      <c r="AF30" s="7">
        <v>0.78200000000000003</v>
      </c>
      <c r="AG30" s="8">
        <v>26313</v>
      </c>
      <c r="AH30" s="9">
        <f t="shared" si="36"/>
        <v>2.545343739089774E-3</v>
      </c>
      <c r="AI30" s="7">
        <f t="shared" si="37"/>
        <v>0.77701121794310957</v>
      </c>
      <c r="AJ30" s="7">
        <f t="shared" si="38"/>
        <v>0.78698878205689049</v>
      </c>
      <c r="AK30" s="7"/>
      <c r="AL30" s="7">
        <v>0.69699999999999995</v>
      </c>
      <c r="AM30" s="8">
        <v>26699</v>
      </c>
      <c r="AN30" s="9">
        <f t="shared" si="39"/>
        <v>2.8124849400947664E-3</v>
      </c>
      <c r="AO30" s="7">
        <f t="shared" si="40"/>
        <v>0.69148763081035292</v>
      </c>
      <c r="AP30" s="7">
        <f t="shared" si="41"/>
        <v>0.70251236918964699</v>
      </c>
    </row>
    <row r="31" spans="1:42" x14ac:dyDescent="0.3">
      <c r="A31" s="6" t="s">
        <v>9</v>
      </c>
      <c r="B31" s="7">
        <v>0.77500000000000002</v>
      </c>
      <c r="C31" s="8">
        <v>50536</v>
      </c>
      <c r="D31" s="9">
        <f t="shared" si="21"/>
        <v>1.8575549863056443E-3</v>
      </c>
      <c r="E31" s="7">
        <f t="shared" si="22"/>
        <v>0.77135925912753822</v>
      </c>
      <c r="F31" s="7">
        <f t="shared" si="23"/>
        <v>0.77864074087246182</v>
      </c>
      <c r="H31" s="7">
        <v>0.78500000000000003</v>
      </c>
      <c r="I31" s="8">
        <v>50114</v>
      </c>
      <c r="J31" s="9">
        <f t="shared" si="24"/>
        <v>1.8351624907028247E-3</v>
      </c>
      <c r="K31" s="7">
        <f t="shared" si="25"/>
        <v>0.78140314761244367</v>
      </c>
      <c r="L31" s="7">
        <f t="shared" si="26"/>
        <v>0.78859685238755639</v>
      </c>
      <c r="N31" s="11">
        <v>0.70740103270223753</v>
      </c>
      <c r="O31" s="8">
        <v>50536</v>
      </c>
      <c r="P31" s="9">
        <f t="shared" si="27"/>
        <v>2.023805665232652E-3</v>
      </c>
      <c r="Q31" s="7">
        <f t="shared" si="28"/>
        <v>0.70343444648667341</v>
      </c>
      <c r="R31" s="7">
        <f t="shared" si="29"/>
        <v>0.71136761891780165</v>
      </c>
      <c r="T31" s="7">
        <v>0.73814694173000361</v>
      </c>
      <c r="U31" s="8">
        <v>5526</v>
      </c>
      <c r="V31" s="9">
        <f t="shared" si="30"/>
        <v>5.9141835278776972E-3</v>
      </c>
      <c r="W31" s="7">
        <f t="shared" si="31"/>
        <v>0.72655535501740331</v>
      </c>
      <c r="X31" s="7">
        <f t="shared" si="32"/>
        <v>0.74973852844260391</v>
      </c>
      <c r="Z31" s="7">
        <v>0.73299999999999998</v>
      </c>
      <c r="AA31" s="8">
        <v>50536</v>
      </c>
      <c r="AB31" s="9">
        <f t="shared" si="33"/>
        <v>1.9679188516341485E-3</v>
      </c>
      <c r="AC31" s="7">
        <f t="shared" si="34"/>
        <v>0.72914294992629958</v>
      </c>
      <c r="AD31" s="7">
        <f t="shared" si="35"/>
        <v>0.73685705007370039</v>
      </c>
      <c r="AE31" s="7"/>
      <c r="AF31" s="7">
        <v>0.75800000000000001</v>
      </c>
      <c r="AG31" s="8">
        <v>49880</v>
      </c>
      <c r="AH31" s="9">
        <f t="shared" si="36"/>
        <v>1.9176929135462741E-3</v>
      </c>
      <c r="AI31" s="7">
        <f t="shared" si="37"/>
        <v>0.75424139095604159</v>
      </c>
      <c r="AJ31" s="7">
        <f t="shared" si="38"/>
        <v>0.76175860904395842</v>
      </c>
      <c r="AK31" s="7"/>
      <c r="AL31" s="7">
        <v>0.72499999999999998</v>
      </c>
      <c r="AM31" s="8">
        <v>50626</v>
      </c>
      <c r="AN31" s="9">
        <f t="shared" si="39"/>
        <v>1.9844883001558706E-3</v>
      </c>
      <c r="AO31" s="7">
        <f t="shared" si="40"/>
        <v>0.72111047440395337</v>
      </c>
      <c r="AP31" s="7">
        <f t="shared" si="41"/>
        <v>0.72888952559604658</v>
      </c>
    </row>
    <row r="32" spans="1:42" x14ac:dyDescent="0.3">
      <c r="A32" s="6" t="s">
        <v>10</v>
      </c>
      <c r="B32" s="7">
        <v>0.746</v>
      </c>
      <c r="C32" s="8">
        <v>270887</v>
      </c>
      <c r="D32" s="9">
        <f t="shared" si="21"/>
        <v>8.3635795160880491E-4</v>
      </c>
      <c r="E32" s="7">
        <f t="shared" si="22"/>
        <v>0.744360768536663</v>
      </c>
      <c r="F32" s="7">
        <f t="shared" si="23"/>
        <v>0.747639231463337</v>
      </c>
      <c r="H32" s="7">
        <v>0.74199999999999999</v>
      </c>
      <c r="I32" s="8">
        <v>267548</v>
      </c>
      <c r="J32" s="9">
        <f t="shared" si="24"/>
        <v>8.4588427442534658E-4</v>
      </c>
      <c r="K32" s="7">
        <f t="shared" si="25"/>
        <v>0.74034209728703748</v>
      </c>
      <c r="L32" s="7">
        <f t="shared" si="26"/>
        <v>0.7436579027129625</v>
      </c>
      <c r="N32" s="11">
        <v>0.67885375494071143</v>
      </c>
      <c r="O32" s="8">
        <v>270887</v>
      </c>
      <c r="P32" s="9">
        <f t="shared" si="27"/>
        <v>8.9710949806115926E-4</v>
      </c>
      <c r="Q32" s="7">
        <f t="shared" si="28"/>
        <v>0.6770954526343228</v>
      </c>
      <c r="R32" s="7">
        <f t="shared" si="29"/>
        <v>0.68061205724710006</v>
      </c>
      <c r="T32" s="7">
        <v>0.68792264618585719</v>
      </c>
      <c r="U32" s="8">
        <v>32681</v>
      </c>
      <c r="V32" s="9">
        <f t="shared" si="30"/>
        <v>2.5630274776726834E-3</v>
      </c>
      <c r="W32" s="7">
        <f t="shared" si="31"/>
        <v>0.68289920463823217</v>
      </c>
      <c r="X32" s="7">
        <f t="shared" si="32"/>
        <v>0.69294608773348221</v>
      </c>
      <c r="Z32" s="7">
        <v>0.75600000000000001</v>
      </c>
      <c r="AA32" s="8">
        <v>270887</v>
      </c>
      <c r="AB32" s="9">
        <f t="shared" si="33"/>
        <v>8.2520476897191767E-4</v>
      </c>
      <c r="AC32" s="7">
        <f t="shared" si="34"/>
        <v>0.75438262837294434</v>
      </c>
      <c r="AD32" s="7">
        <f t="shared" si="35"/>
        <v>0.75761737162705567</v>
      </c>
      <c r="AE32" s="7"/>
      <c r="AF32" s="7">
        <v>0.71399999999999997</v>
      </c>
      <c r="AG32" s="8">
        <v>266647</v>
      </c>
      <c r="AH32" s="9">
        <f t="shared" si="36"/>
        <v>8.7511226670302191E-4</v>
      </c>
      <c r="AI32" s="7">
        <f t="shared" si="37"/>
        <v>0.7122848114748328</v>
      </c>
      <c r="AJ32" s="7">
        <f t="shared" si="38"/>
        <v>0.71571518852516713</v>
      </c>
      <c r="AK32" s="7"/>
      <c r="AL32" s="7">
        <v>0.70399999999999996</v>
      </c>
      <c r="AM32" s="8">
        <v>271689</v>
      </c>
      <c r="AN32" s="9">
        <f t="shared" si="39"/>
        <v>8.7578228753875005E-4</v>
      </c>
      <c r="AO32" s="7">
        <f t="shared" si="40"/>
        <v>0.70228349825812586</v>
      </c>
      <c r="AP32" s="7">
        <f t="shared" si="41"/>
        <v>0.70571650174187406</v>
      </c>
    </row>
    <row r="33" spans="1:42" x14ac:dyDescent="0.3">
      <c r="A33" s="6" t="s">
        <v>162</v>
      </c>
      <c r="B33" s="7">
        <v>0.77300000000000002</v>
      </c>
      <c r="C33" s="8">
        <v>347409</v>
      </c>
      <c r="D33" s="9">
        <f t="shared" si="21"/>
        <v>7.1069317204583047E-4</v>
      </c>
      <c r="E33" s="7">
        <f t="shared" si="22"/>
        <v>0.77160706697873171</v>
      </c>
      <c r="F33" s="7">
        <f t="shared" si="23"/>
        <v>0.77439293302126833</v>
      </c>
      <c r="H33" s="7">
        <v>0.77</v>
      </c>
      <c r="I33" s="8">
        <v>344397</v>
      </c>
      <c r="J33" s="9">
        <f t="shared" si="24"/>
        <v>7.1709979894733246E-4</v>
      </c>
      <c r="K33" s="7">
        <f t="shared" si="25"/>
        <v>0.76859451022074232</v>
      </c>
      <c r="L33" s="7">
        <f t="shared" si="26"/>
        <v>0.77140548977925771</v>
      </c>
      <c r="N33" s="11">
        <v>0.69226819248826288</v>
      </c>
      <c r="O33" s="8">
        <v>347409</v>
      </c>
      <c r="P33" s="9">
        <f t="shared" si="27"/>
        <v>7.8307408217207614E-4</v>
      </c>
      <c r="Q33" s="7">
        <f t="shared" si="28"/>
        <v>0.69073339548997881</v>
      </c>
      <c r="R33" s="7">
        <f t="shared" si="29"/>
        <v>0.69380298948654695</v>
      </c>
      <c r="T33" s="7">
        <v>0.72047763759707772</v>
      </c>
      <c r="U33" s="8">
        <v>32577</v>
      </c>
      <c r="V33" s="9">
        <f t="shared" si="30"/>
        <v>2.4863541466605909E-3</v>
      </c>
      <c r="W33" s="7">
        <f t="shared" si="31"/>
        <v>0.71560447301681118</v>
      </c>
      <c r="X33" s="7">
        <f t="shared" si="32"/>
        <v>0.72535080217734427</v>
      </c>
      <c r="Z33" s="7">
        <v>0.77700000000000002</v>
      </c>
      <c r="AA33" s="8">
        <v>347409</v>
      </c>
      <c r="AB33" s="9">
        <f t="shared" si="33"/>
        <v>7.0622389595743516E-4</v>
      </c>
      <c r="AC33" s="7">
        <f t="shared" si="34"/>
        <v>0.77561582659890194</v>
      </c>
      <c r="AD33" s="7">
        <f t="shared" si="35"/>
        <v>0.77838417340109811</v>
      </c>
      <c r="AE33" s="7"/>
      <c r="AF33" s="7">
        <v>0.74299999999999999</v>
      </c>
      <c r="AG33" s="8">
        <v>342832</v>
      </c>
      <c r="AH33" s="9">
        <f t="shared" si="36"/>
        <v>7.4631177262536228E-4</v>
      </c>
      <c r="AI33" s="7">
        <f t="shared" si="37"/>
        <v>0.74153725580441598</v>
      </c>
      <c r="AJ33" s="7">
        <f t="shared" si="38"/>
        <v>0.744462744195584</v>
      </c>
      <c r="AK33" s="7"/>
      <c r="AL33" s="7">
        <v>0.73199999999999998</v>
      </c>
      <c r="AM33" s="8">
        <v>348358</v>
      </c>
      <c r="AN33" s="9">
        <f t="shared" si="39"/>
        <v>7.5042975074159145E-4</v>
      </c>
      <c r="AO33" s="7">
        <f t="shared" si="40"/>
        <v>0.73052918471561912</v>
      </c>
      <c r="AP33" s="7">
        <f t="shared" si="41"/>
        <v>0.73347081528438085</v>
      </c>
    </row>
    <row r="34" spans="1:42" x14ac:dyDescent="0.3">
      <c r="A34" s="6" t="s">
        <v>16</v>
      </c>
      <c r="B34" s="7">
        <v>0.79400000000000004</v>
      </c>
      <c r="C34" s="8">
        <v>59833</v>
      </c>
      <c r="D34" s="9">
        <f t="shared" si="21"/>
        <v>1.6533830156743219E-3</v>
      </c>
      <c r="E34" s="7">
        <f t="shared" si="22"/>
        <v>0.7907594288366282</v>
      </c>
      <c r="F34" s="7">
        <f t="shared" si="23"/>
        <v>0.79724057116337188</v>
      </c>
      <c r="H34" s="7">
        <v>0.78100000000000003</v>
      </c>
      <c r="I34" s="8">
        <v>59233</v>
      </c>
      <c r="J34" s="9">
        <f t="shared" si="24"/>
        <v>1.6992829888546803E-3</v>
      </c>
      <c r="K34" s="7">
        <f t="shared" si="25"/>
        <v>0.77766946654230329</v>
      </c>
      <c r="L34" s="7">
        <f t="shared" si="26"/>
        <v>0.78433053345769677</v>
      </c>
      <c r="N34" s="11">
        <v>0.72088474270237735</v>
      </c>
      <c r="O34" s="8">
        <v>59834</v>
      </c>
      <c r="P34" s="9">
        <f t="shared" si="27"/>
        <v>1.8337945889693548E-3</v>
      </c>
      <c r="Q34" s="7">
        <f t="shared" si="28"/>
        <v>0.71729057135295293</v>
      </c>
      <c r="R34" s="7">
        <f t="shared" si="29"/>
        <v>0.72447891405180176</v>
      </c>
      <c r="T34" s="7">
        <v>0.74200086868394377</v>
      </c>
      <c r="U34" s="8">
        <v>6907</v>
      </c>
      <c r="V34" s="9">
        <f t="shared" si="30"/>
        <v>5.2646148044806166E-3</v>
      </c>
      <c r="W34" s="7">
        <f t="shared" si="31"/>
        <v>0.73168241327468542</v>
      </c>
      <c r="X34" s="7">
        <f t="shared" si="32"/>
        <v>0.75231932409320212</v>
      </c>
      <c r="Z34" s="7">
        <v>0.83299999999999996</v>
      </c>
      <c r="AA34" s="8">
        <v>59834</v>
      </c>
      <c r="AB34" s="9">
        <f t="shared" si="33"/>
        <v>1.5247783529541588E-3</v>
      </c>
      <c r="AC34" s="7">
        <f t="shared" si="34"/>
        <v>0.83001148934380353</v>
      </c>
      <c r="AD34" s="7">
        <f t="shared" si="35"/>
        <v>0.83598851065619639</v>
      </c>
      <c r="AE34" s="7"/>
      <c r="AF34" s="7">
        <v>0.76600000000000001</v>
      </c>
      <c r="AG34" s="8">
        <v>58863</v>
      </c>
      <c r="AH34" s="9">
        <f t="shared" si="36"/>
        <v>1.7450228464759424E-3</v>
      </c>
      <c r="AI34" s="7">
        <f t="shared" si="37"/>
        <v>0.76257981806870756</v>
      </c>
      <c r="AJ34" s="7">
        <f t="shared" si="38"/>
        <v>0.76942018193129247</v>
      </c>
      <c r="AK34" s="7"/>
      <c r="AL34" s="7">
        <v>0.75600000000000001</v>
      </c>
      <c r="AM34" s="8">
        <v>59987</v>
      </c>
      <c r="AN34" s="9">
        <f t="shared" si="39"/>
        <v>1.7535866857265076E-3</v>
      </c>
      <c r="AO34" s="7">
        <f t="shared" si="40"/>
        <v>0.75256303325220708</v>
      </c>
      <c r="AP34" s="7">
        <f t="shared" si="41"/>
        <v>0.75943696674779293</v>
      </c>
    </row>
    <row r="35" spans="1:42" x14ac:dyDescent="0.3">
      <c r="A35" s="6" t="s">
        <v>17</v>
      </c>
      <c r="B35" s="7">
        <v>0.81</v>
      </c>
      <c r="C35" s="8">
        <v>48977</v>
      </c>
      <c r="D35" s="9">
        <f t="shared" si="21"/>
        <v>1.772650918703457E-3</v>
      </c>
      <c r="E35" s="7">
        <f t="shared" si="22"/>
        <v>0.8065256680421794</v>
      </c>
      <c r="F35" s="7">
        <f t="shared" si="23"/>
        <v>0.81347433195782071</v>
      </c>
      <c r="H35" s="7">
        <v>0.80200000000000005</v>
      </c>
      <c r="I35" s="8">
        <v>48760</v>
      </c>
      <c r="J35" s="9">
        <f t="shared" si="24"/>
        <v>1.8046289945690709E-3</v>
      </c>
      <c r="K35" s="7">
        <f t="shared" si="25"/>
        <v>0.7984629921651879</v>
      </c>
      <c r="L35" s="7">
        <f t="shared" si="26"/>
        <v>0.80553700783481219</v>
      </c>
      <c r="N35" s="11">
        <v>0.74241556954779619</v>
      </c>
      <c r="O35" s="8">
        <v>48977</v>
      </c>
      <c r="P35" s="9">
        <f t="shared" si="27"/>
        <v>1.9760014098615581E-3</v>
      </c>
      <c r="Q35" s="7">
        <f t="shared" si="28"/>
        <v>0.73854267795106721</v>
      </c>
      <c r="R35" s="7">
        <f t="shared" si="29"/>
        <v>0.74628846114452518</v>
      </c>
      <c r="T35" s="7">
        <v>0.77805486284289271</v>
      </c>
      <c r="U35" s="8">
        <v>4010</v>
      </c>
      <c r="V35" s="9">
        <f t="shared" si="30"/>
        <v>6.5622948750636628E-3</v>
      </c>
      <c r="W35" s="7">
        <f t="shared" si="31"/>
        <v>0.7651930012318362</v>
      </c>
      <c r="X35" s="7">
        <f t="shared" si="32"/>
        <v>0.79091672445394923</v>
      </c>
      <c r="Z35" s="7">
        <v>0.81899999999999995</v>
      </c>
      <c r="AA35" s="8">
        <v>48977</v>
      </c>
      <c r="AB35" s="9">
        <f t="shared" si="33"/>
        <v>1.7397432032384454E-3</v>
      </c>
      <c r="AC35" s="7">
        <f t="shared" si="34"/>
        <v>0.81559016597930423</v>
      </c>
      <c r="AD35" s="7">
        <f t="shared" si="35"/>
        <v>0.82240983402069567</v>
      </c>
      <c r="AE35" s="7"/>
      <c r="AF35" s="7">
        <v>0.78800000000000003</v>
      </c>
      <c r="AG35" s="8">
        <v>48462</v>
      </c>
      <c r="AH35" s="9">
        <f t="shared" si="36"/>
        <v>1.8566514135789506E-3</v>
      </c>
      <c r="AI35" s="7">
        <f t="shared" si="37"/>
        <v>0.78436103009753988</v>
      </c>
      <c r="AJ35" s="7">
        <f t="shared" si="38"/>
        <v>0.79163896990246019</v>
      </c>
      <c r="AK35" s="7"/>
      <c r="AL35" s="7">
        <v>0.73899999999999999</v>
      </c>
      <c r="AM35" s="8">
        <v>49076</v>
      </c>
      <c r="AN35" s="9">
        <f t="shared" si="39"/>
        <v>1.9824757970999004E-3</v>
      </c>
      <c r="AO35" s="7">
        <f t="shared" si="40"/>
        <v>0.73511441883746187</v>
      </c>
      <c r="AP35" s="7">
        <f t="shared" si="41"/>
        <v>0.74288558116253811</v>
      </c>
    </row>
    <row r="36" spans="1:42" x14ac:dyDescent="0.3">
      <c r="A36" s="6" t="s">
        <v>18</v>
      </c>
      <c r="B36" s="7">
        <v>0.81599999999999995</v>
      </c>
      <c r="C36" s="8">
        <v>50853</v>
      </c>
      <c r="D36" s="9">
        <f t="shared" si="21"/>
        <v>1.7182869889488118E-3</v>
      </c>
      <c r="E36" s="7">
        <f t="shared" si="22"/>
        <v>0.8126322193865565</v>
      </c>
      <c r="F36" s="7">
        <f t="shared" si="23"/>
        <v>0.8193677806134434</v>
      </c>
      <c r="H36" s="7">
        <v>0.79900000000000004</v>
      </c>
      <c r="I36" s="8">
        <v>50629</v>
      </c>
      <c r="J36" s="9">
        <f t="shared" si="24"/>
        <v>1.7810320864084311E-3</v>
      </c>
      <c r="K36" s="7">
        <f t="shared" si="25"/>
        <v>0.79550924125532929</v>
      </c>
      <c r="L36" s="7">
        <f t="shared" si="26"/>
        <v>0.8024907587446708</v>
      </c>
      <c r="N36" s="11">
        <v>0.74643366619115548</v>
      </c>
      <c r="O36" s="8">
        <v>50853</v>
      </c>
      <c r="P36" s="9">
        <f t="shared" si="27"/>
        <v>1.929226043114662E-3</v>
      </c>
      <c r="Q36" s="7">
        <f t="shared" si="28"/>
        <v>0.74265245262861401</v>
      </c>
      <c r="R36" s="7">
        <f t="shared" si="29"/>
        <v>0.75021487975369694</v>
      </c>
      <c r="T36" s="7">
        <v>0.76097560975609757</v>
      </c>
      <c r="U36" s="8">
        <v>4510</v>
      </c>
      <c r="V36" s="9">
        <f t="shared" si="30"/>
        <v>6.3506504217135107E-3</v>
      </c>
      <c r="W36" s="7">
        <f t="shared" si="31"/>
        <v>0.74852856365113496</v>
      </c>
      <c r="X36" s="7">
        <f t="shared" si="32"/>
        <v>0.77342265586106018</v>
      </c>
      <c r="Z36" s="7">
        <v>0.746</v>
      </c>
      <c r="AA36" s="8">
        <v>50853</v>
      </c>
      <c r="AB36" s="9">
        <f t="shared" si="33"/>
        <v>1.9303140988973643E-3</v>
      </c>
      <c r="AC36" s="7">
        <f t="shared" si="34"/>
        <v>0.74221665388731128</v>
      </c>
      <c r="AD36" s="7">
        <f t="shared" si="35"/>
        <v>0.74978334611268871</v>
      </c>
      <c r="AE36" s="7"/>
      <c r="AF36" s="7">
        <v>0.77300000000000002</v>
      </c>
      <c r="AG36" s="8">
        <v>50225</v>
      </c>
      <c r="AH36" s="9">
        <f t="shared" si="36"/>
        <v>1.8691437497934012E-3</v>
      </c>
      <c r="AI36" s="7">
        <f t="shared" si="37"/>
        <v>0.76933654556847686</v>
      </c>
      <c r="AJ36" s="7">
        <f t="shared" si="38"/>
        <v>0.77666345443152318</v>
      </c>
      <c r="AK36" s="7"/>
      <c r="AL36" s="7">
        <v>0.73299999999999998</v>
      </c>
      <c r="AM36" s="8">
        <v>50983</v>
      </c>
      <c r="AN36" s="9">
        <f t="shared" si="39"/>
        <v>1.9592728680880148E-3</v>
      </c>
      <c r="AO36" s="7">
        <f t="shared" si="40"/>
        <v>0.72915989574266094</v>
      </c>
      <c r="AP36" s="7">
        <f t="shared" si="41"/>
        <v>0.73684010425733903</v>
      </c>
    </row>
    <row r="37" spans="1:42" x14ac:dyDescent="0.3">
      <c r="A37" s="6" t="s">
        <v>19</v>
      </c>
      <c r="B37" s="7">
        <v>0.79700000000000004</v>
      </c>
      <c r="C37" s="8">
        <v>47026</v>
      </c>
      <c r="D37" s="9">
        <f t="shared" si="21"/>
        <v>1.8548472901515835E-3</v>
      </c>
      <c r="E37" s="7">
        <f t="shared" si="22"/>
        <v>0.79336456611448125</v>
      </c>
      <c r="F37" s="7">
        <f t="shared" si="23"/>
        <v>0.80063543388551883</v>
      </c>
      <c r="H37" s="7">
        <v>0.78500000000000003</v>
      </c>
      <c r="I37" s="8">
        <v>46641</v>
      </c>
      <c r="J37" s="9">
        <f t="shared" si="24"/>
        <v>1.9022611207222364E-3</v>
      </c>
      <c r="K37" s="7">
        <f t="shared" si="25"/>
        <v>0.78127163671419364</v>
      </c>
      <c r="L37" s="7">
        <f t="shared" si="26"/>
        <v>0.78872836328580642</v>
      </c>
      <c r="N37" s="11">
        <v>0.71738026738872906</v>
      </c>
      <c r="O37" s="8">
        <v>47026</v>
      </c>
      <c r="P37" s="9">
        <f t="shared" si="27"/>
        <v>2.0763804641443571E-3</v>
      </c>
      <c r="Q37" s="7">
        <f t="shared" si="28"/>
        <v>0.71331063646080362</v>
      </c>
      <c r="R37" s="7">
        <f t="shared" si="29"/>
        <v>0.72144989831665451</v>
      </c>
      <c r="T37" s="7">
        <v>0.76003588248486209</v>
      </c>
      <c r="U37" s="8">
        <v>4459</v>
      </c>
      <c r="V37" s="9">
        <f t="shared" si="30"/>
        <v>6.3954552541374363E-3</v>
      </c>
      <c r="W37" s="7">
        <f t="shared" si="31"/>
        <v>0.74750102052201528</v>
      </c>
      <c r="X37" s="7">
        <f t="shared" si="32"/>
        <v>0.7725707444477089</v>
      </c>
      <c r="Z37" s="7">
        <v>0.78800000000000003</v>
      </c>
      <c r="AA37" s="8">
        <v>47026</v>
      </c>
      <c r="AB37" s="9">
        <f t="shared" si="33"/>
        <v>1.8847858794630936E-3</v>
      </c>
      <c r="AC37" s="7">
        <f t="shared" si="34"/>
        <v>0.78430588755768271</v>
      </c>
      <c r="AD37" s="7">
        <f t="shared" si="35"/>
        <v>0.79169411244231735</v>
      </c>
      <c r="AE37" s="7"/>
      <c r="AF37" s="7">
        <v>0.755</v>
      </c>
      <c r="AG37" s="8">
        <v>46585</v>
      </c>
      <c r="AH37" s="9">
        <f t="shared" si="36"/>
        <v>1.9926612162544937E-3</v>
      </c>
      <c r="AI37" s="7">
        <f t="shared" si="37"/>
        <v>0.75109445578275147</v>
      </c>
      <c r="AJ37" s="7">
        <f t="shared" si="38"/>
        <v>0.75890554421724854</v>
      </c>
      <c r="AK37" s="7"/>
      <c r="AL37" s="7">
        <v>0.78</v>
      </c>
      <c r="AM37" s="8">
        <v>47122</v>
      </c>
      <c r="AN37" s="9">
        <f t="shared" si="39"/>
        <v>1.908300588756528E-3</v>
      </c>
      <c r="AO37" s="7">
        <f t="shared" si="40"/>
        <v>0.77625979957436064</v>
      </c>
      <c r="AP37" s="7">
        <f t="shared" si="41"/>
        <v>0.78374020042563941</v>
      </c>
    </row>
    <row r="38" spans="1:42" x14ac:dyDescent="0.3">
      <c r="A38" s="6" t="s">
        <v>20</v>
      </c>
      <c r="B38" s="7">
        <v>0.73299999999999998</v>
      </c>
      <c r="C38" s="8">
        <v>50555</v>
      </c>
      <c r="D38" s="9">
        <f t="shared" si="21"/>
        <v>1.967549017078323E-3</v>
      </c>
      <c r="E38" s="7">
        <f t="shared" si="22"/>
        <v>0.72914367478870934</v>
      </c>
      <c r="F38" s="7">
        <f t="shared" si="23"/>
        <v>0.73685632521129063</v>
      </c>
      <c r="H38" s="7">
        <v>0.71</v>
      </c>
      <c r="I38" s="8">
        <v>50134</v>
      </c>
      <c r="J38" s="9">
        <f t="shared" si="24"/>
        <v>2.026571799386436E-3</v>
      </c>
      <c r="K38" s="7">
        <f t="shared" si="25"/>
        <v>0.70602799226111801</v>
      </c>
      <c r="L38" s="7">
        <f t="shared" si="26"/>
        <v>0.71397200773888192</v>
      </c>
      <c r="N38" s="11">
        <v>0.64707740916271717</v>
      </c>
      <c r="O38" s="8">
        <v>50555</v>
      </c>
      <c r="P38" s="9">
        <f t="shared" si="27"/>
        <v>2.1253760921452602E-3</v>
      </c>
      <c r="Q38" s="7">
        <f t="shared" si="28"/>
        <v>0.64291174856850997</v>
      </c>
      <c r="R38" s="7">
        <f t="shared" si="29"/>
        <v>0.65124306975692436</v>
      </c>
      <c r="T38" s="7">
        <v>0.68909774436090221</v>
      </c>
      <c r="U38" s="8">
        <v>5320</v>
      </c>
      <c r="V38" s="9">
        <f t="shared" si="30"/>
        <v>6.3459483711164662E-3</v>
      </c>
      <c r="W38" s="7">
        <f t="shared" si="31"/>
        <v>0.67665991410576332</v>
      </c>
      <c r="X38" s="7">
        <f t="shared" si="32"/>
        <v>0.7015355746160411</v>
      </c>
      <c r="Z38" s="7">
        <v>0.754</v>
      </c>
      <c r="AA38" s="8">
        <v>50555</v>
      </c>
      <c r="AB38" s="9">
        <f t="shared" si="33"/>
        <v>1.9154515404720491E-3</v>
      </c>
      <c r="AC38" s="7">
        <f t="shared" si="34"/>
        <v>0.75024578396654307</v>
      </c>
      <c r="AD38" s="7">
        <f t="shared" si="35"/>
        <v>0.75775421603345694</v>
      </c>
      <c r="AE38" s="7"/>
      <c r="AF38" s="7">
        <v>0.71199999999999997</v>
      </c>
      <c r="AG38" s="8">
        <v>49720</v>
      </c>
      <c r="AH38" s="9">
        <f t="shared" si="36"/>
        <v>2.0308164878692137E-3</v>
      </c>
      <c r="AI38" s="7">
        <f t="shared" si="37"/>
        <v>0.70801967282456624</v>
      </c>
      <c r="AJ38" s="7">
        <f t="shared" si="38"/>
        <v>0.7159803271754337</v>
      </c>
      <c r="AK38" s="7"/>
      <c r="AL38" s="7">
        <v>0.68</v>
      </c>
      <c r="AM38" s="8">
        <v>50653</v>
      </c>
      <c r="AN38" s="9">
        <f t="shared" si="39"/>
        <v>2.0726542411650195E-3</v>
      </c>
      <c r="AO38" s="7">
        <f t="shared" si="40"/>
        <v>0.67593767233491242</v>
      </c>
      <c r="AP38" s="7">
        <f t="shared" si="41"/>
        <v>0.68406232766508768</v>
      </c>
    </row>
    <row r="39" spans="1:42" s="14" customFormat="1" ht="14.4" thickBot="1" x14ac:dyDescent="0.35">
      <c r="A39" s="14" t="s">
        <v>193</v>
      </c>
      <c r="B39" s="15">
        <v>0.65500000000000003</v>
      </c>
      <c r="C39" s="16">
        <v>340827</v>
      </c>
      <c r="D39" s="17">
        <f t="shared" si="21"/>
        <v>8.1426018884196716E-4</v>
      </c>
      <c r="E39" s="15">
        <f t="shared" si="22"/>
        <v>0.65340407935582501</v>
      </c>
      <c r="F39" s="15">
        <f t="shared" si="23"/>
        <v>0.65659592064417505</v>
      </c>
      <c r="H39" s="15">
        <v>0.60699999999999998</v>
      </c>
      <c r="I39" s="16">
        <v>336537</v>
      </c>
      <c r="J39" s="17">
        <f t="shared" si="24"/>
        <v>8.4192656184204782E-4</v>
      </c>
      <c r="K39" s="15">
        <f t="shared" si="25"/>
        <v>0.60534985426116195</v>
      </c>
      <c r="L39" s="15">
        <f t="shared" si="26"/>
        <v>0.60865014573883802</v>
      </c>
      <c r="N39" s="19">
        <v>0.54886661350951138</v>
      </c>
      <c r="O39" s="16">
        <v>340830</v>
      </c>
      <c r="P39" s="17">
        <f t="shared" si="27"/>
        <v>8.5234807405166861E-4</v>
      </c>
      <c r="Q39" s="15">
        <f t="shared" si="28"/>
        <v>0.54719604198207805</v>
      </c>
      <c r="R39" s="15">
        <f t="shared" si="29"/>
        <v>0.55053718503694471</v>
      </c>
      <c r="T39" s="15">
        <v>0.53092998619626974</v>
      </c>
      <c r="U39" s="16">
        <v>31151</v>
      </c>
      <c r="V39" s="17">
        <f t="shared" si="30"/>
        <v>2.8274925295199245E-3</v>
      </c>
      <c r="W39" s="15">
        <f t="shared" si="31"/>
        <v>0.5253882026718546</v>
      </c>
      <c r="X39" s="15">
        <f t="shared" si="32"/>
        <v>0.53647176972068489</v>
      </c>
      <c r="Z39" s="15">
        <v>0.624</v>
      </c>
      <c r="AA39" s="16">
        <v>340830</v>
      </c>
      <c r="AB39" s="17">
        <f t="shared" si="33"/>
        <v>8.296927783852943E-4</v>
      </c>
      <c r="AC39" s="15">
        <f t="shared" si="34"/>
        <v>0.62237383203613184</v>
      </c>
      <c r="AD39" s="15">
        <f t="shared" si="35"/>
        <v>0.62562616796386816</v>
      </c>
      <c r="AE39" s="15"/>
      <c r="AF39" s="15">
        <v>0.621</v>
      </c>
      <c r="AG39" s="16">
        <v>335181</v>
      </c>
      <c r="AH39" s="17">
        <f t="shared" si="36"/>
        <v>8.3796467092034019E-4</v>
      </c>
      <c r="AI39" s="15">
        <f t="shared" si="37"/>
        <v>0.61935761942467915</v>
      </c>
      <c r="AJ39" s="15">
        <f t="shared" si="38"/>
        <v>0.62264238057532084</v>
      </c>
      <c r="AK39" s="15"/>
      <c r="AL39" s="15">
        <v>0.60299999999999998</v>
      </c>
      <c r="AM39" s="16">
        <v>341896</v>
      </c>
      <c r="AN39" s="17">
        <f t="shared" si="39"/>
        <v>8.3677153778879477E-4</v>
      </c>
      <c r="AO39" s="15">
        <f t="shared" si="40"/>
        <v>0.60135995792264574</v>
      </c>
      <c r="AP39" s="15">
        <f t="shared" si="41"/>
        <v>0.60464004207735422</v>
      </c>
    </row>
    <row r="40" spans="1:42" x14ac:dyDescent="0.3">
      <c r="A40" s="6" t="s">
        <v>194</v>
      </c>
      <c r="B40" s="21">
        <f>MAX(B25:B39)-MIN(B25:B39)</f>
        <v>0.16099999999999992</v>
      </c>
      <c r="H40" s="21">
        <f>MAX(H25:H39)-MIN(H25:H39)</f>
        <v>0.21799999999999997</v>
      </c>
      <c r="N40" s="21">
        <f>MAX(N25:N39)-MIN(N25:N39)</f>
        <v>0.1975670526816441</v>
      </c>
      <c r="O40" s="21"/>
      <c r="P40" s="21"/>
      <c r="Q40" s="21"/>
      <c r="T40" s="21">
        <f>MAX(T25:T39)-MIN(T25:T39)</f>
        <v>0.24712487664662297</v>
      </c>
      <c r="U40" s="21"/>
      <c r="V40" s="21"/>
      <c r="W40" s="21"/>
      <c r="Z40" s="21">
        <f>MAX(Z25:Z39)-MIN(Z25:Z39)</f>
        <v>0.25800000000000001</v>
      </c>
      <c r="AA40" s="21"/>
      <c r="AB40" s="21"/>
      <c r="AC40" s="21"/>
      <c r="AD40" s="21"/>
      <c r="AE40" s="21"/>
      <c r="AF40" s="21">
        <f>MAX(AF25:AF39)-MIN(AF25:AF39)</f>
        <v>0.16700000000000004</v>
      </c>
      <c r="AG40" s="21"/>
      <c r="AH40" s="21"/>
      <c r="AI40" s="21"/>
      <c r="AJ40" s="21"/>
      <c r="AK40" s="21"/>
      <c r="AL40" s="21">
        <f>MAX(AL25:AL39)-MIN(AL25:AL39)</f>
        <v>0.17700000000000005</v>
      </c>
    </row>
    <row r="41" spans="1:42" x14ac:dyDescent="0.3">
      <c r="A41" s="6" t="s">
        <v>195</v>
      </c>
      <c r="B41" s="7">
        <f>MAX(B25:B38)-MIN(B25:B38)</f>
        <v>8.2999999999999963E-2</v>
      </c>
      <c r="H41" s="7">
        <f>MAX(H25:H38)-MIN(H25:H38)</f>
        <v>0.11499999999999999</v>
      </c>
      <c r="N41" s="7">
        <f>MAX(N25:N38)-MIN(N25:N38)</f>
        <v>9.9356257028438311E-2</v>
      </c>
      <c r="O41" s="7"/>
      <c r="P41" s="7"/>
      <c r="T41" s="7">
        <f>MAX(T25:T38)-MIN(T25:T38)</f>
        <v>9.0132216657035524E-2</v>
      </c>
      <c r="U41" s="7"/>
      <c r="V41" s="7"/>
      <c r="Z41" s="7">
        <f>MAX(Z25:Z38)-MIN(Z25:Z38)</f>
        <v>0.17600000000000005</v>
      </c>
      <c r="AA41" s="7"/>
      <c r="AB41" s="7"/>
      <c r="AE41" s="7"/>
      <c r="AF41" s="7">
        <f>MAX(AF25:AF38)-MIN(AF25:AF38)</f>
        <v>7.6000000000000068E-2</v>
      </c>
      <c r="AG41" s="7"/>
      <c r="AH41" s="7"/>
      <c r="AK41" s="7"/>
      <c r="AL41" s="7">
        <f>MAX(AL25:AL38)-MIN(AL25:AL38)</f>
        <v>9.9999999999999978E-2</v>
      </c>
    </row>
    <row r="43" spans="1:42" x14ac:dyDescent="0.3">
      <c r="AA43" s="12"/>
      <c r="AB43" s="12"/>
      <c r="AC43" s="28"/>
      <c r="AG43" s="12"/>
      <c r="AH43" s="12"/>
      <c r="AI43" s="28"/>
      <c r="AJ43" s="28"/>
      <c r="AM43" s="12"/>
      <c r="AN43" s="12"/>
      <c r="AO43" s="28"/>
      <c r="AP43" s="28"/>
    </row>
    <row r="44" spans="1:42" x14ac:dyDescent="0.3">
      <c r="AG44" s="12"/>
      <c r="AH44" s="12"/>
      <c r="AI44" s="28"/>
      <c r="AJ44" s="28"/>
      <c r="AM44" s="12"/>
      <c r="AN44" s="12"/>
      <c r="AO44" s="28"/>
      <c r="AP44" s="28"/>
    </row>
    <row r="45" spans="1:42" x14ac:dyDescent="0.3">
      <c r="AG45" s="12"/>
      <c r="AH45" s="12"/>
      <c r="AI45" s="28"/>
      <c r="AJ45" s="28"/>
      <c r="AM45" s="12"/>
      <c r="AN45" s="12"/>
      <c r="AO45" s="28"/>
      <c r="AP45" s="28"/>
    </row>
    <row r="46" spans="1:42" x14ac:dyDescent="0.3">
      <c r="A46" s="25" t="s">
        <v>149</v>
      </c>
      <c r="B46" s="13" t="s">
        <v>265</v>
      </c>
      <c r="AG46" s="12"/>
      <c r="AH46" s="12"/>
      <c r="AI46" s="28"/>
      <c r="AJ46" s="28"/>
      <c r="AM46" s="12"/>
      <c r="AN46" s="12"/>
      <c r="AO46" s="28"/>
      <c r="AP46" s="28"/>
    </row>
    <row r="47" spans="1:42" x14ac:dyDescent="0.3">
      <c r="A47" s="25" t="s">
        <v>267</v>
      </c>
      <c r="B47" s="13" t="s">
        <v>268</v>
      </c>
      <c r="AM47" s="12"/>
      <c r="AN47" s="12"/>
      <c r="AO47" s="28"/>
      <c r="AP47" s="28"/>
    </row>
    <row r="48" spans="1:42" x14ac:dyDescent="0.3">
      <c r="AM48" s="12"/>
      <c r="AN48" s="12"/>
      <c r="AO48" s="28"/>
      <c r="AP48" s="28"/>
    </row>
    <row r="49" spans="1:42" x14ac:dyDescent="0.3">
      <c r="A49" s="25" t="s">
        <v>227</v>
      </c>
      <c r="B49" s="13" t="s">
        <v>271</v>
      </c>
      <c r="AM49" s="12"/>
      <c r="AN49" s="12"/>
      <c r="AO49" s="28"/>
      <c r="AP49" s="28"/>
    </row>
    <row r="50" spans="1:42" x14ac:dyDescent="0.3">
      <c r="A50" s="25" t="s">
        <v>228</v>
      </c>
      <c r="B50" s="13" t="s">
        <v>272</v>
      </c>
      <c r="AM50" s="12"/>
      <c r="AN50" s="12"/>
      <c r="AO50" s="28"/>
      <c r="AP50" s="28"/>
    </row>
    <row r="51" spans="1:42" x14ac:dyDescent="0.3">
      <c r="AM51" s="12"/>
      <c r="AN51" s="12"/>
      <c r="AO51" s="28"/>
      <c r="AP51" s="28"/>
    </row>
    <row r="52" spans="1:42" x14ac:dyDescent="0.3">
      <c r="AM52" s="12"/>
      <c r="AN52" s="12"/>
      <c r="AO52" s="28"/>
      <c r="AP52" s="28"/>
    </row>
    <row r="53" spans="1:42" x14ac:dyDescent="0.3">
      <c r="AM53" s="12"/>
      <c r="AN53" s="12"/>
      <c r="AO53" s="28"/>
      <c r="AP53" s="28"/>
    </row>
    <row r="54" spans="1:42" x14ac:dyDescent="0.3">
      <c r="AM54" s="12"/>
      <c r="AN54" s="12"/>
      <c r="AO54" s="28"/>
      <c r="AP54" s="28"/>
    </row>
    <row r="55" spans="1:42" x14ac:dyDescent="0.3">
      <c r="AM55" s="12"/>
      <c r="AN55" s="12"/>
      <c r="AO55" s="28"/>
      <c r="AP55" s="28"/>
    </row>
    <row r="56" spans="1:42" x14ac:dyDescent="0.3">
      <c r="AM56" s="12"/>
      <c r="AN56" s="12"/>
      <c r="AO56" s="28"/>
      <c r="AP56" s="28"/>
    </row>
    <row r="57" spans="1:42" x14ac:dyDescent="0.3">
      <c r="AM57" s="12"/>
      <c r="AN57" s="12"/>
      <c r="AO57" s="28"/>
      <c r="AP57" s="28"/>
    </row>
  </sheetData>
  <mergeCells count="14">
    <mergeCell ref="AF23:AJ23"/>
    <mergeCell ref="AL23:AP23"/>
    <mergeCell ref="B23:F23"/>
    <mergeCell ref="H23:L23"/>
    <mergeCell ref="N23:R23"/>
    <mergeCell ref="T23:X23"/>
    <mergeCell ref="Z23:AD23"/>
    <mergeCell ref="AL2:AP2"/>
    <mergeCell ref="B2:F2"/>
    <mergeCell ref="H2:L2"/>
    <mergeCell ref="N2:R2"/>
    <mergeCell ref="T2:X2"/>
    <mergeCell ref="Z2:AD2"/>
    <mergeCell ref="AF2:AJ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7"/>
  <sheetViews>
    <sheetView zoomScale="107" zoomScaleNormal="107" workbookViewId="0">
      <pane xSplit="2" ySplit="2" topLeftCell="C3" activePane="bottomRight" state="frozen"/>
      <selection activeCell="I46" sqref="I46"/>
      <selection pane="topRight" activeCell="I46" sqref="I46"/>
      <selection pane="bottomLeft" activeCell="I46" sqref="I46"/>
      <selection pane="bottomRight" activeCell="H40" sqref="H40"/>
    </sheetView>
  </sheetViews>
  <sheetFormatPr defaultColWidth="11" defaultRowHeight="13.2" x14ac:dyDescent="0.25"/>
  <cols>
    <col min="1" max="1" width="17.8984375" style="31" customWidth="1"/>
    <col min="2" max="2" width="32.5" style="31" customWidth="1"/>
    <col min="3" max="3" width="8.69921875" style="125" customWidth="1"/>
    <col min="4" max="4" width="11.8984375" style="31" customWidth="1"/>
    <col min="5" max="7" width="6.8984375" style="31" customWidth="1"/>
    <col min="8" max="8" width="8.09765625" style="31" customWidth="1"/>
    <col min="9" max="9" width="10" style="31" customWidth="1"/>
    <col min="10" max="12" width="6.8984375" style="31" customWidth="1"/>
    <col min="13" max="13" width="8.09765625" style="31" customWidth="1"/>
    <col min="14" max="17" width="6.8984375" style="31" customWidth="1"/>
    <col min="18" max="18" width="7.8984375" style="31" customWidth="1"/>
    <col min="19" max="19" width="8.8984375" style="31" customWidth="1"/>
    <col min="20" max="22" width="6.8984375" style="31" customWidth="1"/>
    <col min="23" max="23" width="7.8984375" style="31" customWidth="1"/>
    <col min="24" max="24" width="8.09765625" style="31" customWidth="1"/>
    <col min="25" max="27" width="6.8984375" style="31" customWidth="1"/>
    <col min="28" max="28" width="8.69921875" style="31" customWidth="1"/>
    <col min="29" max="29" width="8.3984375" style="31" customWidth="1"/>
    <col min="30" max="32" width="6.8984375" style="31" customWidth="1"/>
    <col min="33" max="33" width="8.8984375" style="31" customWidth="1"/>
    <col min="34" max="34" width="9.3984375" style="31" customWidth="1"/>
    <col min="35" max="37" width="6.8984375" style="31" customWidth="1"/>
    <col min="38" max="38" width="8.3984375" style="31" customWidth="1"/>
    <col min="39" max="39" width="8.8984375" style="31" customWidth="1"/>
    <col min="40" max="42" width="6.8984375" style="31" customWidth="1"/>
    <col min="43" max="43" width="8.09765625" style="31" customWidth="1"/>
    <col min="44" max="44" width="8.59765625" style="31" customWidth="1"/>
    <col min="45" max="47" width="6.8984375" style="31" customWidth="1"/>
    <col min="48" max="48" width="8.69921875" style="31" customWidth="1"/>
    <col min="49" max="49" width="7.8984375" style="31" customWidth="1"/>
    <col min="50" max="52" width="6.8984375" style="31" customWidth="1"/>
    <col min="53" max="53" width="8.3984375" style="31" customWidth="1"/>
    <col min="54" max="54" width="7.8984375" style="31" customWidth="1"/>
    <col min="55" max="57" width="6.8984375" style="31" customWidth="1"/>
    <col min="58" max="58" width="8.19921875" style="31" customWidth="1"/>
    <col min="59" max="59" width="8.5" style="31" customWidth="1"/>
    <col min="60" max="62" width="6.8984375" style="31" customWidth="1"/>
    <col min="63" max="63" width="9" style="31" customWidth="1"/>
    <col min="64" max="64" width="8.59765625" style="31" customWidth="1"/>
    <col min="65" max="67" width="6.8984375" style="31" customWidth="1"/>
    <col min="68" max="68" width="8.59765625" style="31" customWidth="1"/>
    <col min="69" max="69" width="9.09765625" style="31" customWidth="1"/>
    <col min="70" max="72" width="6.8984375" style="31" customWidth="1"/>
    <col min="73" max="73" width="8.3984375" style="31" customWidth="1"/>
    <col min="74" max="74" width="8" style="31" customWidth="1"/>
    <col min="75" max="88" width="6.8984375" style="31" customWidth="1"/>
    <col min="89" max="16384" width="11" style="31"/>
  </cols>
  <sheetData>
    <row r="1" spans="1:79" s="128" customFormat="1" x14ac:dyDescent="0.25">
      <c r="A1" s="127" t="s">
        <v>260</v>
      </c>
      <c r="B1" s="127"/>
      <c r="C1" s="215" t="s">
        <v>4</v>
      </c>
      <c r="D1" s="215"/>
      <c r="E1" s="215"/>
      <c r="F1" s="215"/>
      <c r="H1" s="215" t="s">
        <v>5</v>
      </c>
      <c r="I1" s="215"/>
      <c r="J1" s="215"/>
      <c r="K1" s="215"/>
      <c r="M1" s="215" t="s">
        <v>6</v>
      </c>
      <c r="N1" s="215"/>
      <c r="O1" s="215"/>
      <c r="P1" s="215"/>
      <c r="R1" s="215" t="s">
        <v>25</v>
      </c>
      <c r="S1" s="215"/>
      <c r="T1" s="215"/>
      <c r="U1" s="215"/>
      <c r="W1" s="215" t="s">
        <v>7</v>
      </c>
      <c r="X1" s="215"/>
      <c r="Y1" s="215"/>
      <c r="Z1" s="215"/>
      <c r="AB1" s="215" t="s">
        <v>192</v>
      </c>
      <c r="AC1" s="215"/>
      <c r="AD1" s="215"/>
      <c r="AE1" s="215"/>
      <c r="AG1" s="215" t="s">
        <v>9</v>
      </c>
      <c r="AH1" s="215"/>
      <c r="AI1" s="215"/>
      <c r="AJ1" s="215"/>
      <c r="AL1" s="215" t="s">
        <v>10</v>
      </c>
      <c r="AM1" s="215"/>
      <c r="AN1" s="215"/>
      <c r="AO1" s="215"/>
      <c r="AQ1" s="215" t="s">
        <v>193</v>
      </c>
      <c r="AR1" s="215"/>
      <c r="AS1" s="215"/>
      <c r="AT1" s="215"/>
      <c r="AV1" s="215" t="s">
        <v>162</v>
      </c>
      <c r="AW1" s="215"/>
      <c r="AX1" s="215"/>
      <c r="AY1" s="215"/>
      <c r="BA1" s="215" t="s">
        <v>16</v>
      </c>
      <c r="BB1" s="215"/>
      <c r="BC1" s="215"/>
      <c r="BD1" s="215"/>
      <c r="BF1" s="215" t="s">
        <v>17</v>
      </c>
      <c r="BG1" s="215"/>
      <c r="BH1" s="215"/>
      <c r="BI1" s="215"/>
      <c r="BK1" s="215" t="s">
        <v>18</v>
      </c>
      <c r="BL1" s="215"/>
      <c r="BM1" s="215"/>
      <c r="BN1" s="215"/>
      <c r="BP1" s="215" t="s">
        <v>19</v>
      </c>
      <c r="BQ1" s="215"/>
      <c r="BR1" s="215"/>
      <c r="BS1" s="215"/>
      <c r="BU1" s="215" t="s">
        <v>20</v>
      </c>
      <c r="BV1" s="215"/>
      <c r="BW1" s="215"/>
      <c r="BX1" s="215"/>
    </row>
    <row r="2" spans="1:79" s="132" customFormat="1" ht="37.5" customHeight="1" x14ac:dyDescent="0.3">
      <c r="A2" s="129" t="s">
        <v>27</v>
      </c>
      <c r="B2" s="129" t="s">
        <v>28</v>
      </c>
      <c r="C2" s="130" t="s">
        <v>253</v>
      </c>
      <c r="D2" s="131" t="s">
        <v>424</v>
      </c>
      <c r="E2" s="131" t="s">
        <v>227</v>
      </c>
      <c r="F2" s="131" t="s">
        <v>228</v>
      </c>
      <c r="H2" s="130" t="s">
        <v>253</v>
      </c>
      <c r="I2" s="131" t="s">
        <v>424</v>
      </c>
      <c r="J2" s="131" t="s">
        <v>227</v>
      </c>
      <c r="K2" s="131" t="s">
        <v>228</v>
      </c>
      <c r="M2" s="130" t="s">
        <v>253</v>
      </c>
      <c r="N2" s="131" t="s">
        <v>424</v>
      </c>
      <c r="O2" s="131" t="s">
        <v>227</v>
      </c>
      <c r="P2" s="131" t="s">
        <v>228</v>
      </c>
      <c r="R2" s="130" t="s">
        <v>253</v>
      </c>
      <c r="S2" s="131" t="s">
        <v>424</v>
      </c>
      <c r="T2" s="131" t="s">
        <v>227</v>
      </c>
      <c r="U2" s="131" t="s">
        <v>228</v>
      </c>
      <c r="W2" s="130" t="s">
        <v>253</v>
      </c>
      <c r="X2" s="131" t="s">
        <v>424</v>
      </c>
      <c r="Y2" s="131" t="s">
        <v>227</v>
      </c>
      <c r="Z2" s="131" t="s">
        <v>228</v>
      </c>
      <c r="AB2" s="130" t="s">
        <v>253</v>
      </c>
      <c r="AC2" s="131" t="s">
        <v>424</v>
      </c>
      <c r="AD2" s="131" t="s">
        <v>227</v>
      </c>
      <c r="AE2" s="131" t="s">
        <v>228</v>
      </c>
      <c r="AG2" s="130" t="s">
        <v>253</v>
      </c>
      <c r="AH2" s="131" t="s">
        <v>424</v>
      </c>
      <c r="AI2" s="131" t="s">
        <v>227</v>
      </c>
      <c r="AJ2" s="131" t="s">
        <v>228</v>
      </c>
      <c r="AL2" s="130" t="s">
        <v>253</v>
      </c>
      <c r="AM2" s="131" t="s">
        <v>424</v>
      </c>
      <c r="AN2" s="131" t="s">
        <v>227</v>
      </c>
      <c r="AO2" s="131" t="s">
        <v>228</v>
      </c>
      <c r="AQ2" s="130" t="s">
        <v>253</v>
      </c>
      <c r="AR2" s="131" t="s">
        <v>424</v>
      </c>
      <c r="AS2" s="131" t="s">
        <v>227</v>
      </c>
      <c r="AT2" s="131" t="s">
        <v>228</v>
      </c>
      <c r="AV2" s="130" t="s">
        <v>253</v>
      </c>
      <c r="AW2" s="131" t="s">
        <v>424</v>
      </c>
      <c r="AX2" s="131" t="s">
        <v>227</v>
      </c>
      <c r="AY2" s="131" t="s">
        <v>228</v>
      </c>
      <c r="BA2" s="130" t="s">
        <v>253</v>
      </c>
      <c r="BB2" s="131" t="s">
        <v>424</v>
      </c>
      <c r="BC2" s="131" t="s">
        <v>227</v>
      </c>
      <c r="BD2" s="131" t="s">
        <v>228</v>
      </c>
      <c r="BF2" s="130" t="s">
        <v>253</v>
      </c>
      <c r="BG2" s="131" t="s">
        <v>424</v>
      </c>
      <c r="BH2" s="131" t="s">
        <v>227</v>
      </c>
      <c r="BI2" s="131" t="s">
        <v>228</v>
      </c>
      <c r="BK2" s="130" t="s">
        <v>253</v>
      </c>
      <c r="BL2" s="131" t="s">
        <v>424</v>
      </c>
      <c r="BM2" s="131" t="s">
        <v>227</v>
      </c>
      <c r="BN2" s="131" t="s">
        <v>228</v>
      </c>
      <c r="BP2" s="130" t="s">
        <v>253</v>
      </c>
      <c r="BQ2" s="131" t="s">
        <v>424</v>
      </c>
      <c r="BR2" s="131" t="s">
        <v>227</v>
      </c>
      <c r="BS2" s="131" t="s">
        <v>228</v>
      </c>
      <c r="BU2" s="130" t="s">
        <v>253</v>
      </c>
      <c r="BV2" s="131" t="s">
        <v>424</v>
      </c>
      <c r="BW2" s="131" t="s">
        <v>227</v>
      </c>
      <c r="BX2" s="131" t="s">
        <v>228</v>
      </c>
    </row>
    <row r="3" spans="1:79" ht="32.25" customHeight="1" x14ac:dyDescent="0.25">
      <c r="A3" s="109"/>
      <c r="B3" s="109"/>
      <c r="C3" s="110"/>
      <c r="D3" s="105"/>
      <c r="E3" s="105"/>
      <c r="F3" s="105"/>
      <c r="H3" s="105"/>
      <c r="I3" s="105"/>
      <c r="J3" s="105"/>
      <c r="K3" s="105"/>
      <c r="M3" s="105"/>
      <c r="N3" s="105"/>
      <c r="O3" s="105"/>
      <c r="P3" s="105"/>
      <c r="R3" s="105"/>
      <c r="S3" s="105"/>
      <c r="T3" s="105"/>
      <c r="U3" s="105"/>
      <c r="W3" s="105"/>
      <c r="X3" s="105"/>
      <c r="Y3" s="105"/>
      <c r="Z3" s="105"/>
      <c r="AB3" s="105"/>
      <c r="AC3" s="105"/>
      <c r="AD3" s="105"/>
      <c r="AE3" s="105"/>
      <c r="AG3" s="105"/>
      <c r="AH3" s="105"/>
      <c r="AI3" s="105"/>
      <c r="AJ3" s="105"/>
      <c r="AL3" s="105"/>
      <c r="AM3" s="105"/>
      <c r="AN3" s="105"/>
      <c r="AO3" s="105"/>
      <c r="AQ3" s="105"/>
      <c r="AR3" s="105"/>
      <c r="AS3" s="105"/>
      <c r="AT3" s="105"/>
      <c r="AV3" s="105"/>
      <c r="AW3" s="105"/>
      <c r="AX3" s="105"/>
      <c r="AY3" s="105"/>
      <c r="BA3" s="105"/>
      <c r="BB3" s="105"/>
      <c r="BC3" s="105"/>
      <c r="BD3" s="105"/>
      <c r="BF3" s="105"/>
      <c r="BG3" s="105"/>
      <c r="BH3" s="105"/>
      <c r="BI3" s="105"/>
      <c r="BK3" s="105"/>
      <c r="BL3" s="105"/>
      <c r="BM3" s="105"/>
      <c r="BN3" s="105"/>
      <c r="BP3" s="105"/>
      <c r="BQ3" s="105"/>
      <c r="BR3" s="105"/>
      <c r="BS3" s="105"/>
      <c r="BU3" s="105"/>
      <c r="BV3" s="105"/>
      <c r="BW3" s="105"/>
      <c r="BX3" s="105"/>
    </row>
    <row r="4" spans="1:79" x14ac:dyDescent="0.25">
      <c r="A4" s="105" t="s">
        <v>42</v>
      </c>
      <c r="B4" s="105" t="s">
        <v>43</v>
      </c>
      <c r="C4" s="111">
        <v>0.84699999999999998</v>
      </c>
      <c r="D4" s="112">
        <v>1.5169999999999999</v>
      </c>
      <c r="E4" s="112">
        <v>1.333</v>
      </c>
      <c r="F4" s="112">
        <v>1.726</v>
      </c>
      <c r="G4" s="98"/>
      <c r="H4" s="111">
        <v>0.80800000000000005</v>
      </c>
      <c r="I4" s="112">
        <v>1.748</v>
      </c>
      <c r="J4" s="112">
        <v>1.5960000000000001</v>
      </c>
      <c r="K4" s="112">
        <v>1.9139999999999999</v>
      </c>
      <c r="M4" s="111">
        <v>0.77800000000000002</v>
      </c>
      <c r="N4" s="112">
        <v>1.702</v>
      </c>
      <c r="O4" s="112">
        <v>1.4179999999999999</v>
      </c>
      <c r="P4" s="112">
        <v>2.0419999999999998</v>
      </c>
      <c r="R4" s="111">
        <v>0.81100000000000005</v>
      </c>
      <c r="S4" s="112">
        <v>1.4990000000000001</v>
      </c>
      <c r="T4" s="112">
        <v>1.37</v>
      </c>
      <c r="U4" s="112">
        <v>1.64</v>
      </c>
      <c r="W4" s="111">
        <v>0.85599999999999998</v>
      </c>
      <c r="X4" s="112">
        <v>1.411</v>
      </c>
      <c r="Y4" s="112">
        <v>1.2849999999999999</v>
      </c>
      <c r="Z4" s="112">
        <v>1.55</v>
      </c>
      <c r="AB4" s="111">
        <v>0.83299999999999996</v>
      </c>
      <c r="AC4" s="112">
        <v>1.593</v>
      </c>
      <c r="AD4" s="112">
        <v>1.38</v>
      </c>
      <c r="AE4" s="112">
        <v>1.839</v>
      </c>
      <c r="AG4" s="111">
        <v>0.83199999999999996</v>
      </c>
      <c r="AH4" s="112">
        <v>1.284</v>
      </c>
      <c r="AI4" s="112">
        <v>1.161</v>
      </c>
      <c r="AJ4" s="112">
        <v>1.419</v>
      </c>
      <c r="AL4" s="111">
        <v>0.80900000000000005</v>
      </c>
      <c r="AM4" s="112">
        <v>1.101</v>
      </c>
      <c r="AN4" s="112">
        <v>1.0569999999999999</v>
      </c>
      <c r="AO4" s="112">
        <v>1.1459999999999999</v>
      </c>
      <c r="AQ4" s="111">
        <v>0.70899999999999996</v>
      </c>
      <c r="AR4" s="112">
        <v>1.2509999999999999</v>
      </c>
      <c r="AS4" s="112">
        <v>1.2130000000000001</v>
      </c>
      <c r="AT4" s="112">
        <v>1.29</v>
      </c>
      <c r="AV4" s="111">
        <v>0.83699999999999997</v>
      </c>
      <c r="AW4" s="112">
        <v>1.101</v>
      </c>
      <c r="AX4" s="112">
        <v>1.06</v>
      </c>
      <c r="AY4" s="112">
        <v>1.1439999999999999</v>
      </c>
      <c r="BA4" s="111">
        <v>0.84899999999999998</v>
      </c>
      <c r="BB4" s="112">
        <v>1.2849999999999999</v>
      </c>
      <c r="BC4" s="112">
        <v>1.169</v>
      </c>
      <c r="BD4" s="112">
        <v>1.4119999999999999</v>
      </c>
      <c r="BF4" s="111">
        <v>0.84599999999999997</v>
      </c>
      <c r="BG4" s="112">
        <v>1.401</v>
      </c>
      <c r="BH4" s="112">
        <v>1.26</v>
      </c>
      <c r="BI4" s="112">
        <v>1.5580000000000001</v>
      </c>
      <c r="BK4" s="111">
        <v>0.84499999999999997</v>
      </c>
      <c r="BL4" s="112">
        <v>1.413</v>
      </c>
      <c r="BM4" s="112">
        <v>1.2729999999999999</v>
      </c>
      <c r="BN4" s="112">
        <v>1.57</v>
      </c>
      <c r="BP4" s="111">
        <v>0.85299999999999998</v>
      </c>
      <c r="BQ4" s="112">
        <v>1.2669999999999999</v>
      </c>
      <c r="BR4" s="112">
        <v>1.1379999999999999</v>
      </c>
      <c r="BS4" s="112">
        <v>1.411</v>
      </c>
      <c r="BU4" s="111">
        <v>0.80400000000000005</v>
      </c>
      <c r="BV4" s="112">
        <v>1.19</v>
      </c>
      <c r="BW4" s="112">
        <v>1.0880000000000001</v>
      </c>
      <c r="BX4" s="112">
        <v>1.3009999999999999</v>
      </c>
      <c r="BZ4" s="113"/>
      <c r="CA4" s="114"/>
    </row>
    <row r="5" spans="1:79" x14ac:dyDescent="0.25">
      <c r="A5" s="105"/>
      <c r="B5" s="105" t="s">
        <v>44</v>
      </c>
      <c r="C5" s="111">
        <v>0.84399999999999997</v>
      </c>
      <c r="D5" s="112">
        <v>1.613</v>
      </c>
      <c r="E5" s="112">
        <v>1.417</v>
      </c>
      <c r="F5" s="112">
        <v>1.837</v>
      </c>
      <c r="G5" s="98"/>
      <c r="H5" s="111">
        <v>0.81100000000000005</v>
      </c>
      <c r="I5" s="112">
        <v>1.8109999999999999</v>
      </c>
      <c r="J5" s="112">
        <v>1.65</v>
      </c>
      <c r="K5" s="112">
        <v>1.988</v>
      </c>
      <c r="M5" s="111">
        <v>0.78800000000000003</v>
      </c>
      <c r="N5" s="112">
        <v>1.716</v>
      </c>
      <c r="O5" s="112">
        <v>1.4370000000000001</v>
      </c>
      <c r="P5" s="112">
        <v>2.048</v>
      </c>
      <c r="R5" s="111">
        <v>0.81399999999999995</v>
      </c>
      <c r="S5" s="112">
        <v>1.48</v>
      </c>
      <c r="T5" s="112">
        <v>1.357</v>
      </c>
      <c r="U5" s="112">
        <v>1.615</v>
      </c>
      <c r="W5" s="111">
        <v>0.86</v>
      </c>
      <c r="X5" s="112">
        <v>1.3640000000000001</v>
      </c>
      <c r="Y5" s="112">
        <v>1.2430000000000001</v>
      </c>
      <c r="Z5" s="112">
        <v>1.496</v>
      </c>
      <c r="AB5" s="111">
        <v>0.83199999999999996</v>
      </c>
      <c r="AC5" s="112">
        <v>1.6240000000000001</v>
      </c>
      <c r="AD5" s="112">
        <v>1.4119999999999999</v>
      </c>
      <c r="AE5" s="112">
        <v>1.869</v>
      </c>
      <c r="AG5" s="111">
        <v>0.83299999999999996</v>
      </c>
      <c r="AH5" s="112">
        <v>1.369</v>
      </c>
      <c r="AI5" s="112">
        <v>1.2390000000000001</v>
      </c>
      <c r="AJ5" s="112">
        <v>1.514</v>
      </c>
      <c r="AL5" s="111">
        <v>0.80800000000000005</v>
      </c>
      <c r="AM5" s="112">
        <v>1.153</v>
      </c>
      <c r="AN5" s="112">
        <v>1.1080000000000001</v>
      </c>
      <c r="AO5" s="112">
        <v>1.2010000000000001</v>
      </c>
      <c r="AQ5" s="111">
        <v>0.70399999999999996</v>
      </c>
      <c r="AR5" s="112">
        <v>1.3149999999999999</v>
      </c>
      <c r="AS5" s="112">
        <v>1.2749999999999999</v>
      </c>
      <c r="AT5" s="112">
        <v>1.357</v>
      </c>
      <c r="AV5" s="111">
        <v>0.83199999999999996</v>
      </c>
      <c r="AW5" s="112">
        <v>1.1990000000000001</v>
      </c>
      <c r="AX5" s="112">
        <v>1.155</v>
      </c>
      <c r="AY5" s="112">
        <v>1.244</v>
      </c>
      <c r="BA5" s="111">
        <v>0.83699999999999997</v>
      </c>
      <c r="BB5" s="112">
        <v>1.393</v>
      </c>
      <c r="BC5" s="112">
        <v>1.2669999999999999</v>
      </c>
      <c r="BD5" s="112">
        <v>1.5309999999999999</v>
      </c>
      <c r="BF5" s="111">
        <v>0.83799999999999997</v>
      </c>
      <c r="BG5" s="112">
        <v>1.5609999999999999</v>
      </c>
      <c r="BH5" s="112">
        <v>1.4059999999999999</v>
      </c>
      <c r="BI5" s="112">
        <v>1.732</v>
      </c>
      <c r="BK5" s="111">
        <v>0.86299999999999999</v>
      </c>
      <c r="BL5" s="112">
        <v>1.2849999999999999</v>
      </c>
      <c r="BM5" s="112">
        <v>1.157</v>
      </c>
      <c r="BN5" s="112">
        <v>1.429</v>
      </c>
      <c r="BP5" s="111">
        <v>0.84699999999999998</v>
      </c>
      <c r="BQ5" s="112">
        <v>1.3919999999999999</v>
      </c>
      <c r="BR5" s="112">
        <v>1.246</v>
      </c>
      <c r="BS5" s="112">
        <v>1.556</v>
      </c>
      <c r="BU5" s="111">
        <v>0.78</v>
      </c>
      <c r="BV5" s="112">
        <v>1.431</v>
      </c>
      <c r="BW5" s="112">
        <v>1.306</v>
      </c>
      <c r="BX5" s="112">
        <v>1.5669999999999999</v>
      </c>
      <c r="BZ5" s="113"/>
      <c r="CA5" s="114"/>
    </row>
    <row r="6" spans="1:79" x14ac:dyDescent="0.25">
      <c r="A6" s="105"/>
      <c r="B6" s="105" t="s">
        <v>45</v>
      </c>
      <c r="C6" s="111">
        <v>0.86</v>
      </c>
      <c r="D6" s="112">
        <v>1.44</v>
      </c>
      <c r="E6" s="112">
        <v>1.262</v>
      </c>
      <c r="F6" s="112">
        <v>1.643</v>
      </c>
      <c r="G6" s="98"/>
      <c r="H6" s="111">
        <v>0.81699999999999995</v>
      </c>
      <c r="I6" s="112">
        <v>1.7729999999999999</v>
      </c>
      <c r="J6" s="112">
        <v>1.621</v>
      </c>
      <c r="K6" s="112">
        <v>1.9390000000000001</v>
      </c>
      <c r="M6" s="111">
        <v>0.79200000000000004</v>
      </c>
      <c r="N6" s="112">
        <v>1.702</v>
      </c>
      <c r="O6" s="112">
        <v>1.429</v>
      </c>
      <c r="P6" s="112">
        <v>2.0270000000000001</v>
      </c>
      <c r="R6" s="111">
        <v>0.81899999999999995</v>
      </c>
      <c r="S6" s="112">
        <v>1.4530000000000001</v>
      </c>
      <c r="T6" s="112">
        <v>1.3340000000000001</v>
      </c>
      <c r="U6" s="112">
        <v>1.5840000000000001</v>
      </c>
      <c r="W6" s="111">
        <v>0.84799999999999998</v>
      </c>
      <c r="X6" s="112">
        <v>1.468</v>
      </c>
      <c r="Y6" s="112">
        <v>1.34</v>
      </c>
      <c r="Z6" s="112">
        <v>1.6080000000000001</v>
      </c>
      <c r="AB6" s="111">
        <v>0.85299999999999998</v>
      </c>
      <c r="AC6" s="112">
        <v>1.417</v>
      </c>
      <c r="AD6" s="112">
        <v>1.2310000000000001</v>
      </c>
      <c r="AE6" s="112">
        <v>1.631</v>
      </c>
      <c r="AG6" s="111">
        <v>0.81699999999999995</v>
      </c>
      <c r="AH6" s="112">
        <v>1.516</v>
      </c>
      <c r="AI6" s="112">
        <v>1.3759999999999999</v>
      </c>
      <c r="AJ6" s="112">
        <v>1.67</v>
      </c>
      <c r="AL6" s="111">
        <v>0.80800000000000005</v>
      </c>
      <c r="AM6" s="112">
        <v>1.1639999999999999</v>
      </c>
      <c r="AN6" s="112">
        <v>1.119</v>
      </c>
      <c r="AO6" s="112">
        <v>1.212</v>
      </c>
      <c r="AQ6" s="111">
        <v>0.70099999999999996</v>
      </c>
      <c r="AR6" s="112">
        <v>1.3149999999999999</v>
      </c>
      <c r="AS6" s="112">
        <v>1.274</v>
      </c>
      <c r="AT6" s="112">
        <v>1.357</v>
      </c>
      <c r="AV6" s="111">
        <v>0.83399999999999996</v>
      </c>
      <c r="AW6" s="112">
        <v>1.17</v>
      </c>
      <c r="AX6" s="112">
        <v>1.1279999999999999</v>
      </c>
      <c r="AY6" s="112">
        <v>1.2150000000000001</v>
      </c>
      <c r="BA6" s="111">
        <v>0.83299999999999996</v>
      </c>
      <c r="BB6" s="112">
        <v>1.452</v>
      </c>
      <c r="BC6" s="112">
        <v>1.3240000000000001</v>
      </c>
      <c r="BD6" s="112">
        <v>1.5940000000000001</v>
      </c>
      <c r="BF6" s="111">
        <v>0.85</v>
      </c>
      <c r="BG6" s="112">
        <v>1.4350000000000001</v>
      </c>
      <c r="BH6" s="112">
        <v>1.2929999999999999</v>
      </c>
      <c r="BI6" s="112">
        <v>1.593</v>
      </c>
      <c r="BK6" s="111">
        <v>0.86899999999999999</v>
      </c>
      <c r="BL6" s="112">
        <v>1.2150000000000001</v>
      </c>
      <c r="BM6" s="112">
        <v>1.093</v>
      </c>
      <c r="BN6" s="112">
        <v>1.35</v>
      </c>
      <c r="BP6" s="111">
        <v>0.84499999999999997</v>
      </c>
      <c r="BQ6" s="112">
        <v>1.4119999999999999</v>
      </c>
      <c r="BR6" s="112">
        <v>1.2689999999999999</v>
      </c>
      <c r="BS6" s="112">
        <v>1.571</v>
      </c>
      <c r="BU6" s="111">
        <v>0.79100000000000004</v>
      </c>
      <c r="BV6" s="112">
        <v>1.365</v>
      </c>
      <c r="BW6" s="112">
        <v>1.2470000000000001</v>
      </c>
      <c r="BX6" s="112">
        <v>1.4930000000000001</v>
      </c>
      <c r="BZ6" s="113"/>
      <c r="CA6" s="114"/>
    </row>
    <row r="7" spans="1:79" x14ac:dyDescent="0.25">
      <c r="A7" s="105"/>
      <c r="B7" s="105" t="s">
        <v>46</v>
      </c>
      <c r="C7" s="111">
        <v>0.86</v>
      </c>
      <c r="D7" s="112">
        <v>1.3320000000000001</v>
      </c>
      <c r="E7" s="112">
        <v>1.1579999999999999</v>
      </c>
      <c r="F7" s="112">
        <v>1.5309999999999999</v>
      </c>
      <c r="G7" s="98"/>
      <c r="H7" s="111">
        <v>0.84799999999999998</v>
      </c>
      <c r="I7" s="112">
        <v>1.39</v>
      </c>
      <c r="J7" s="112">
        <v>1.2629999999999999</v>
      </c>
      <c r="K7" s="112">
        <v>1.53</v>
      </c>
      <c r="M7" s="111">
        <v>0.81399999999999995</v>
      </c>
      <c r="N7" s="112">
        <v>1.45</v>
      </c>
      <c r="O7" s="112">
        <v>1.2110000000000001</v>
      </c>
      <c r="P7" s="112">
        <v>1.7370000000000001</v>
      </c>
      <c r="R7" s="111">
        <v>0.83099999999999996</v>
      </c>
      <c r="S7" s="112">
        <v>1.3009999999999999</v>
      </c>
      <c r="T7" s="112">
        <v>1.19</v>
      </c>
      <c r="U7" s="112">
        <v>1.4219999999999999</v>
      </c>
      <c r="W7" s="111">
        <v>0.86699999999999999</v>
      </c>
      <c r="X7" s="112">
        <v>1.2190000000000001</v>
      </c>
      <c r="Y7" s="112">
        <v>1.107</v>
      </c>
      <c r="Z7" s="112">
        <v>1.3420000000000001</v>
      </c>
      <c r="AB7" s="111">
        <v>0.85199999999999998</v>
      </c>
      <c r="AC7" s="112">
        <v>1.4330000000000001</v>
      </c>
      <c r="AD7" s="112">
        <v>1.244</v>
      </c>
      <c r="AE7" s="112">
        <v>1.6519999999999999</v>
      </c>
      <c r="AG7" s="111">
        <v>0.84799999999999998</v>
      </c>
      <c r="AH7" s="112">
        <v>1.1859999999999999</v>
      </c>
      <c r="AI7" s="112">
        <v>1.07</v>
      </c>
      <c r="AJ7" s="112">
        <v>1.3149999999999999</v>
      </c>
      <c r="AL7" s="111">
        <v>0.81</v>
      </c>
      <c r="AM7" s="112">
        <v>1.1060000000000001</v>
      </c>
      <c r="AN7" s="112">
        <v>1.06</v>
      </c>
      <c r="AO7" s="112">
        <v>1.153</v>
      </c>
      <c r="AQ7" s="111">
        <v>0.70899999999999996</v>
      </c>
      <c r="AR7" s="112">
        <v>1.204</v>
      </c>
      <c r="AS7" s="112">
        <v>1.165</v>
      </c>
      <c r="AT7" s="112">
        <v>1.244</v>
      </c>
      <c r="AV7" s="111">
        <v>0.84</v>
      </c>
      <c r="AW7" s="112">
        <v>1.0680000000000001</v>
      </c>
      <c r="AX7" s="112">
        <v>1.0269999999999999</v>
      </c>
      <c r="AY7" s="112">
        <v>1.1100000000000001</v>
      </c>
      <c r="BA7" s="111">
        <v>0.872</v>
      </c>
      <c r="BB7" s="112">
        <v>1.038</v>
      </c>
      <c r="BC7" s="112">
        <v>0.94199999999999995</v>
      </c>
      <c r="BD7" s="112">
        <v>1.1439999999999999</v>
      </c>
      <c r="BF7" s="111">
        <v>0.86799999999999999</v>
      </c>
      <c r="BG7" s="112">
        <v>1.206</v>
      </c>
      <c r="BH7" s="112">
        <v>1.0820000000000001</v>
      </c>
      <c r="BI7" s="112">
        <v>1.345</v>
      </c>
      <c r="BK7" s="111">
        <v>0.875</v>
      </c>
      <c r="BL7" s="112">
        <v>1.129</v>
      </c>
      <c r="BM7" s="112">
        <v>1.012</v>
      </c>
      <c r="BN7" s="112">
        <v>1.2589999999999999</v>
      </c>
      <c r="BP7" s="111">
        <v>0.85599999999999998</v>
      </c>
      <c r="BQ7" s="112">
        <v>1.1990000000000001</v>
      </c>
      <c r="BR7" s="112">
        <v>1.073</v>
      </c>
      <c r="BS7" s="112">
        <v>1.34</v>
      </c>
      <c r="BU7" s="111">
        <v>0.81299999999999994</v>
      </c>
      <c r="BV7" s="112">
        <v>1.149</v>
      </c>
      <c r="BW7" s="112">
        <v>1.046</v>
      </c>
      <c r="BX7" s="112">
        <v>1.262</v>
      </c>
      <c r="BZ7" s="113"/>
      <c r="CA7" s="114"/>
    </row>
    <row r="8" spans="1:79" x14ac:dyDescent="0.25">
      <c r="A8" s="105"/>
      <c r="B8" s="105" t="s">
        <v>47</v>
      </c>
      <c r="C8" s="111">
        <v>0.89</v>
      </c>
      <c r="D8" s="112">
        <v>0.996</v>
      </c>
      <c r="E8" s="112">
        <v>0.86599999999999999</v>
      </c>
      <c r="F8" s="112">
        <v>1.147</v>
      </c>
      <c r="G8" s="98"/>
      <c r="H8" s="111">
        <v>0.86499999999999999</v>
      </c>
      <c r="I8" s="112">
        <v>1.167</v>
      </c>
      <c r="J8" s="112">
        <v>1.0569999999999999</v>
      </c>
      <c r="K8" s="112">
        <v>1.2869999999999999</v>
      </c>
      <c r="M8" s="111">
        <v>0.83799999999999997</v>
      </c>
      <c r="N8" s="112">
        <v>1.159</v>
      </c>
      <c r="O8" s="112">
        <v>0.96399999999999997</v>
      </c>
      <c r="P8" s="112">
        <v>1.393</v>
      </c>
      <c r="R8" s="111">
        <v>0.85</v>
      </c>
      <c r="S8" s="112">
        <v>1.093</v>
      </c>
      <c r="T8" s="112">
        <v>0.998</v>
      </c>
      <c r="U8" s="112">
        <v>1.196</v>
      </c>
      <c r="W8" s="111">
        <v>0.872</v>
      </c>
      <c r="X8" s="112">
        <v>1.0940000000000001</v>
      </c>
      <c r="Y8" s="112">
        <v>0.99199999999999999</v>
      </c>
      <c r="Z8" s="112">
        <v>1.208</v>
      </c>
      <c r="AB8" s="111">
        <v>0.87</v>
      </c>
      <c r="AC8" s="112">
        <v>1.1559999999999999</v>
      </c>
      <c r="AD8" s="112">
        <v>1</v>
      </c>
      <c r="AE8" s="112">
        <v>1.337</v>
      </c>
      <c r="AG8" s="111">
        <v>0.85899999999999999</v>
      </c>
      <c r="AH8" s="112">
        <v>1.0569999999999999</v>
      </c>
      <c r="AI8" s="112">
        <v>0.95399999999999996</v>
      </c>
      <c r="AJ8" s="112">
        <v>1.1719999999999999</v>
      </c>
      <c r="AL8" s="111">
        <v>0.83099999999999996</v>
      </c>
      <c r="AM8" s="112">
        <v>0.93799999999999994</v>
      </c>
      <c r="AN8" s="112">
        <v>0.89800000000000002</v>
      </c>
      <c r="AO8" s="112">
        <v>0.97899999999999998</v>
      </c>
      <c r="AQ8" s="111">
        <v>0.71099999999999997</v>
      </c>
      <c r="AR8" s="112">
        <v>1.1779999999999999</v>
      </c>
      <c r="AS8" s="112">
        <v>1.1399999999999999</v>
      </c>
      <c r="AT8" s="112">
        <v>1.218</v>
      </c>
      <c r="AV8" s="111">
        <v>0.84699999999999998</v>
      </c>
      <c r="AW8" s="112">
        <v>0.98599999999999999</v>
      </c>
      <c r="AX8" s="112">
        <v>0.94799999999999995</v>
      </c>
      <c r="AY8" s="112">
        <v>1.0249999999999999</v>
      </c>
      <c r="BA8" s="111">
        <v>0.86899999999999999</v>
      </c>
      <c r="BB8" s="112">
        <v>1.014</v>
      </c>
      <c r="BC8" s="112">
        <v>0.91900000000000004</v>
      </c>
      <c r="BD8" s="112">
        <v>1.1200000000000001</v>
      </c>
      <c r="BF8" s="111">
        <v>0.88700000000000001</v>
      </c>
      <c r="BG8" s="112">
        <v>1</v>
      </c>
      <c r="BH8" s="112">
        <v>0.89600000000000002</v>
      </c>
      <c r="BI8" s="112">
        <v>1.117</v>
      </c>
      <c r="BK8" s="111">
        <v>0.88800000000000001</v>
      </c>
      <c r="BL8" s="112">
        <v>0.98699999999999999</v>
      </c>
      <c r="BM8" s="112">
        <v>0.88400000000000001</v>
      </c>
      <c r="BN8" s="112">
        <v>1.1020000000000001</v>
      </c>
      <c r="BP8" s="111">
        <v>0.86299999999999999</v>
      </c>
      <c r="BQ8" s="112">
        <v>1.107</v>
      </c>
      <c r="BR8" s="112">
        <v>0.98599999999999999</v>
      </c>
      <c r="BS8" s="112">
        <v>1.2430000000000001</v>
      </c>
      <c r="BU8" s="111">
        <v>0.81200000000000006</v>
      </c>
      <c r="BV8" s="112">
        <v>1.113</v>
      </c>
      <c r="BW8" s="112">
        <v>1.0129999999999999</v>
      </c>
      <c r="BX8" s="112">
        <v>1.2230000000000001</v>
      </c>
      <c r="BZ8" s="113"/>
      <c r="CA8" s="114"/>
    </row>
    <row r="9" spans="1:79" x14ac:dyDescent="0.25">
      <c r="A9" s="105"/>
      <c r="B9" s="105" t="s">
        <v>48</v>
      </c>
      <c r="C9" s="111">
        <v>0.89600000000000002</v>
      </c>
      <c r="D9" s="105" t="s">
        <v>171</v>
      </c>
      <c r="E9" s="105"/>
      <c r="F9" s="105"/>
      <c r="H9" s="111">
        <v>0.89100000000000001</v>
      </c>
      <c r="I9" s="105" t="s">
        <v>171</v>
      </c>
      <c r="J9" s="105"/>
      <c r="K9" s="105"/>
      <c r="M9" s="111">
        <v>0.86599999999999999</v>
      </c>
      <c r="N9" s="112" t="s">
        <v>171</v>
      </c>
      <c r="O9" s="112"/>
      <c r="P9" s="112"/>
      <c r="R9" s="111">
        <v>0.86799999999999999</v>
      </c>
      <c r="S9" s="112" t="s">
        <v>171</v>
      </c>
      <c r="T9" s="112"/>
      <c r="U9" s="112"/>
      <c r="W9" s="111">
        <v>0.89200000000000002</v>
      </c>
      <c r="X9" s="112" t="s">
        <v>171</v>
      </c>
      <c r="Y9" s="112"/>
      <c r="Z9" s="112"/>
      <c r="AB9" s="111">
        <v>0.89500000000000002</v>
      </c>
      <c r="AC9" s="112" t="s">
        <v>171</v>
      </c>
      <c r="AD9" s="112"/>
      <c r="AE9" s="112"/>
      <c r="AG9" s="111">
        <v>0.871</v>
      </c>
      <c r="AH9" s="112" t="s">
        <v>171</v>
      </c>
      <c r="AI9" s="112"/>
      <c r="AJ9" s="112"/>
      <c r="AL9" s="111">
        <v>0.83599999999999997</v>
      </c>
      <c r="AM9" s="112" t="s">
        <v>171</v>
      </c>
      <c r="AN9" s="112"/>
      <c r="AO9" s="112"/>
      <c r="AQ9" s="111">
        <v>0.755</v>
      </c>
      <c r="AR9" s="112" t="s">
        <v>171</v>
      </c>
      <c r="AS9" s="112"/>
      <c r="AT9" s="112"/>
      <c r="AV9" s="111">
        <v>0.85799999999999998</v>
      </c>
      <c r="AW9" s="112" t="s">
        <v>171</v>
      </c>
      <c r="AX9" s="112"/>
      <c r="AY9" s="112"/>
      <c r="BA9" s="111">
        <v>0.878</v>
      </c>
      <c r="BB9" s="112" t="s">
        <v>171</v>
      </c>
      <c r="BC9" s="112"/>
      <c r="BD9" s="112"/>
      <c r="BF9" s="111">
        <v>0.89500000000000002</v>
      </c>
      <c r="BG9" s="112" t="s">
        <v>171</v>
      </c>
      <c r="BH9" s="112"/>
      <c r="BI9" s="112"/>
      <c r="BK9" s="111">
        <v>0.89400000000000002</v>
      </c>
      <c r="BL9" s="112" t="s">
        <v>171</v>
      </c>
      <c r="BM9" s="112"/>
      <c r="BN9" s="112"/>
      <c r="BP9" s="111">
        <v>0.88600000000000001</v>
      </c>
      <c r="BQ9" s="112" t="s">
        <v>171</v>
      </c>
      <c r="BR9" s="112"/>
      <c r="BS9" s="112"/>
      <c r="BU9" s="111">
        <v>0.83399999999999996</v>
      </c>
      <c r="BV9" s="112" t="s">
        <v>171</v>
      </c>
      <c r="BW9" s="112"/>
      <c r="BX9" s="112"/>
      <c r="BZ9" s="113"/>
      <c r="CA9" s="114"/>
    </row>
    <row r="10" spans="1:79" x14ac:dyDescent="0.25">
      <c r="A10" s="115"/>
      <c r="B10" s="115" t="s">
        <v>49</v>
      </c>
      <c r="C10" s="111">
        <v>0.876</v>
      </c>
      <c r="D10" s="112">
        <v>1.1539999999999999</v>
      </c>
      <c r="E10" s="112">
        <v>1.008</v>
      </c>
      <c r="F10" s="112">
        <v>1.321</v>
      </c>
      <c r="G10" s="98"/>
      <c r="H10" s="111">
        <v>0.86699999999999999</v>
      </c>
      <c r="I10" s="112">
        <v>1.1579999999999999</v>
      </c>
      <c r="J10" s="112">
        <v>1.0529999999999999</v>
      </c>
      <c r="K10" s="112">
        <v>1.2729999999999999</v>
      </c>
      <c r="M10" s="111">
        <v>0.87</v>
      </c>
      <c r="N10" s="112">
        <v>0.86599999999999999</v>
      </c>
      <c r="O10" s="112">
        <v>0.71799999999999997</v>
      </c>
      <c r="P10" s="112">
        <v>1.0449999999999999</v>
      </c>
      <c r="R10" s="111">
        <v>0.86099999999999999</v>
      </c>
      <c r="S10" s="112">
        <v>0.97399999999999998</v>
      </c>
      <c r="T10" s="112">
        <v>0.88900000000000001</v>
      </c>
      <c r="U10" s="112">
        <v>1.0660000000000001</v>
      </c>
      <c r="W10" s="111">
        <v>0.88300000000000001</v>
      </c>
      <c r="X10" s="112">
        <v>1.044</v>
      </c>
      <c r="Y10" s="112">
        <v>0.94399999999999995</v>
      </c>
      <c r="Z10" s="112">
        <v>1.1539999999999999</v>
      </c>
      <c r="AB10" s="111">
        <v>0.88400000000000001</v>
      </c>
      <c r="AC10" s="112">
        <v>1.0289999999999999</v>
      </c>
      <c r="AD10" s="112">
        <v>0.88600000000000001</v>
      </c>
      <c r="AE10" s="112">
        <v>1.194</v>
      </c>
      <c r="AG10" s="111">
        <v>0.85</v>
      </c>
      <c r="AH10" s="112">
        <v>1.095</v>
      </c>
      <c r="AI10" s="112">
        <v>0.98799999999999999</v>
      </c>
      <c r="AJ10" s="112">
        <v>1.214</v>
      </c>
      <c r="AL10" s="111">
        <v>0.83199999999999996</v>
      </c>
      <c r="AM10" s="112">
        <v>0.97899999999999998</v>
      </c>
      <c r="AN10" s="112">
        <v>0.93799999999999994</v>
      </c>
      <c r="AO10" s="112">
        <v>1.0209999999999999</v>
      </c>
      <c r="AQ10" s="111">
        <v>0.751</v>
      </c>
      <c r="AR10" s="112">
        <v>0.999</v>
      </c>
      <c r="AS10" s="112">
        <v>0.96399999999999997</v>
      </c>
      <c r="AT10" s="112">
        <v>1.0349999999999999</v>
      </c>
      <c r="AV10" s="111">
        <v>0.84299999999999997</v>
      </c>
      <c r="AW10" s="112">
        <v>1.0680000000000001</v>
      </c>
      <c r="AX10" s="112">
        <v>1.028</v>
      </c>
      <c r="AY10" s="112">
        <v>1.1100000000000001</v>
      </c>
      <c r="BA10" s="111">
        <v>0.85699999999999998</v>
      </c>
      <c r="BB10" s="112">
        <v>1.097</v>
      </c>
      <c r="BC10" s="112">
        <v>0.997</v>
      </c>
      <c r="BD10" s="112">
        <v>1.2070000000000001</v>
      </c>
      <c r="BF10" s="111">
        <v>0.88900000000000001</v>
      </c>
      <c r="BG10" s="112">
        <v>0.96899999999999997</v>
      </c>
      <c r="BH10" s="112">
        <v>0.86499999999999999</v>
      </c>
      <c r="BI10" s="112">
        <v>1.085</v>
      </c>
      <c r="BK10" s="111">
        <v>0.86699999999999999</v>
      </c>
      <c r="BL10" s="112">
        <v>1.1659999999999999</v>
      </c>
      <c r="BM10" s="112">
        <v>1.05</v>
      </c>
      <c r="BN10" s="112">
        <v>1.296</v>
      </c>
      <c r="BP10" s="111">
        <v>0.872</v>
      </c>
      <c r="BQ10" s="112">
        <v>1.0469999999999999</v>
      </c>
      <c r="BR10" s="112">
        <v>0.93600000000000005</v>
      </c>
      <c r="BS10" s="112">
        <v>1.171</v>
      </c>
      <c r="BU10" s="111">
        <v>0.81499999999999995</v>
      </c>
      <c r="BV10" s="112">
        <v>1.07</v>
      </c>
      <c r="BW10" s="112">
        <v>0.97699999999999998</v>
      </c>
      <c r="BX10" s="112">
        <v>1.173</v>
      </c>
      <c r="BZ10" s="113"/>
      <c r="CA10" s="114"/>
    </row>
    <row r="11" spans="1:79" x14ac:dyDescent="0.25">
      <c r="A11" s="105"/>
      <c r="B11" s="115"/>
      <c r="C11" s="116"/>
      <c r="D11" s="117"/>
      <c r="E11" s="117"/>
      <c r="F11" s="117"/>
      <c r="G11" s="98"/>
      <c r="H11" s="105"/>
      <c r="I11" s="117"/>
      <c r="J11" s="117"/>
      <c r="K11" s="117"/>
      <c r="M11" s="111"/>
      <c r="N11" s="112"/>
      <c r="O11" s="112"/>
      <c r="P11" s="112"/>
      <c r="R11" s="111"/>
      <c r="S11" s="112"/>
      <c r="T11" s="112"/>
      <c r="U11" s="112"/>
      <c r="W11" s="111"/>
      <c r="X11" s="112"/>
      <c r="Y11" s="112"/>
      <c r="Z11" s="112"/>
      <c r="AB11" s="105"/>
      <c r="AC11" s="112"/>
      <c r="AD11" s="112"/>
      <c r="AE11" s="112"/>
      <c r="AG11" s="105"/>
      <c r="AH11" s="112"/>
      <c r="AI11" s="112"/>
      <c r="AJ11" s="112"/>
      <c r="AL11" s="105"/>
      <c r="AM11" s="112"/>
      <c r="AN11" s="112"/>
      <c r="AO11" s="112"/>
      <c r="AQ11" s="111"/>
      <c r="AR11" s="112"/>
      <c r="AS11" s="112"/>
      <c r="AT11" s="112"/>
      <c r="AV11" s="111"/>
      <c r="AW11" s="112"/>
      <c r="AX11" s="112"/>
      <c r="AY11" s="112"/>
      <c r="BA11" s="111"/>
      <c r="BB11" s="112"/>
      <c r="BC11" s="112"/>
      <c r="BD11" s="112"/>
      <c r="BF11" s="111"/>
      <c r="BG11" s="112"/>
      <c r="BH11" s="112"/>
      <c r="BI11" s="112"/>
      <c r="BK11" s="111"/>
      <c r="BL11" s="112"/>
      <c r="BM11" s="112"/>
      <c r="BN11" s="112"/>
      <c r="BP11" s="111"/>
      <c r="BQ11" s="112"/>
      <c r="BR11" s="112"/>
      <c r="BS11" s="112"/>
      <c r="BU11" s="111"/>
      <c r="BV11" s="112"/>
      <c r="BW11" s="112"/>
      <c r="BX11" s="112"/>
    </row>
    <row r="12" spans="1:79" x14ac:dyDescent="0.25">
      <c r="A12" s="105" t="s">
        <v>56</v>
      </c>
      <c r="B12" s="115" t="s">
        <v>58</v>
      </c>
      <c r="C12" s="111">
        <v>0.80400000000000005</v>
      </c>
      <c r="D12" s="112">
        <v>2.4119999999999999</v>
      </c>
      <c r="E12" s="112">
        <v>2.25</v>
      </c>
      <c r="F12" s="112">
        <v>2.5859999999999999</v>
      </c>
      <c r="G12" s="98"/>
      <c r="H12" s="111">
        <v>0.78300000000000003</v>
      </c>
      <c r="I12" s="112">
        <v>2.1520000000000001</v>
      </c>
      <c r="J12" s="112">
        <v>2.052</v>
      </c>
      <c r="K12" s="112">
        <v>2.2570000000000001</v>
      </c>
      <c r="M12" s="111">
        <v>0.75600000000000001</v>
      </c>
      <c r="N12" s="112">
        <v>2.2890000000000001</v>
      </c>
      <c r="O12" s="112">
        <v>2.08</v>
      </c>
      <c r="P12" s="112">
        <v>2.5179999999999998</v>
      </c>
      <c r="R12" s="111">
        <v>0.77400000000000002</v>
      </c>
      <c r="S12" s="112">
        <v>2.2599999999999998</v>
      </c>
      <c r="T12" s="112">
        <v>2.1560000000000001</v>
      </c>
      <c r="U12" s="112">
        <v>2.3690000000000002</v>
      </c>
      <c r="W12" s="111">
        <v>0.80400000000000005</v>
      </c>
      <c r="X12" s="112">
        <v>2.2069999999999999</v>
      </c>
      <c r="Y12" s="112">
        <v>2.1019999999999999</v>
      </c>
      <c r="Z12" s="112">
        <v>2.3170000000000002</v>
      </c>
      <c r="AB12" s="111">
        <v>0.81299999999999994</v>
      </c>
      <c r="AC12" s="112">
        <v>2.0779999999999998</v>
      </c>
      <c r="AD12" s="112">
        <v>1.9259999999999999</v>
      </c>
      <c r="AE12" s="112">
        <v>2.242</v>
      </c>
      <c r="AG12" s="111">
        <v>0.77500000000000002</v>
      </c>
      <c r="AH12" s="112">
        <v>2.2810000000000001</v>
      </c>
      <c r="AI12" s="112">
        <v>2.165</v>
      </c>
      <c r="AJ12" s="112">
        <v>2.4039999999999999</v>
      </c>
      <c r="AL12" s="111">
        <v>0.746</v>
      </c>
      <c r="AM12" s="112">
        <v>2.3079999999999998</v>
      </c>
      <c r="AN12" s="112">
        <v>2.2599999999999998</v>
      </c>
      <c r="AO12" s="112">
        <v>2.3580000000000001</v>
      </c>
      <c r="AQ12" s="111">
        <v>0.65500000000000003</v>
      </c>
      <c r="AR12" s="112">
        <v>1.83</v>
      </c>
      <c r="AS12" s="112">
        <v>1.8009999999999999</v>
      </c>
      <c r="AT12" s="112">
        <v>1.86</v>
      </c>
      <c r="AV12" s="111">
        <v>0.77300000000000002</v>
      </c>
      <c r="AW12" s="112">
        <v>2.274</v>
      </c>
      <c r="AX12" s="112">
        <v>2.23</v>
      </c>
      <c r="AY12" s="112">
        <v>2.3199999999999998</v>
      </c>
      <c r="BA12" s="111">
        <v>0.79400000000000004</v>
      </c>
      <c r="BB12" s="112">
        <v>2.4239999999999999</v>
      </c>
      <c r="BC12" s="112">
        <v>2.3050000000000002</v>
      </c>
      <c r="BD12" s="112">
        <v>2.5499999999999998</v>
      </c>
      <c r="BF12" s="111">
        <v>0.81</v>
      </c>
      <c r="BG12" s="112">
        <v>2.19</v>
      </c>
      <c r="BH12" s="112">
        <v>2.0699999999999998</v>
      </c>
      <c r="BI12" s="112">
        <v>2.3170000000000002</v>
      </c>
      <c r="BK12" s="111">
        <v>0.81599999999999995</v>
      </c>
      <c r="BL12" s="112">
        <v>2.2559999999999998</v>
      </c>
      <c r="BM12" s="112">
        <v>2.1320000000000001</v>
      </c>
      <c r="BN12" s="112">
        <v>2.3879999999999999</v>
      </c>
      <c r="BP12" s="111">
        <v>0.79700000000000004</v>
      </c>
      <c r="BQ12" s="112">
        <v>2.319</v>
      </c>
      <c r="BR12" s="112">
        <v>2.1909999999999998</v>
      </c>
      <c r="BS12" s="112">
        <v>2.4550000000000001</v>
      </c>
      <c r="BU12" s="111">
        <v>0.73299999999999998</v>
      </c>
      <c r="BV12" s="112">
        <v>2.2320000000000002</v>
      </c>
      <c r="BW12" s="112">
        <v>2.1259999999999999</v>
      </c>
      <c r="BX12" s="112">
        <v>2.3420000000000001</v>
      </c>
    </row>
    <row r="13" spans="1:79" x14ac:dyDescent="0.25">
      <c r="A13" s="105"/>
      <c r="B13" s="115" t="s">
        <v>57</v>
      </c>
      <c r="C13" s="111">
        <v>0.90600000000000003</v>
      </c>
      <c r="D13" s="117" t="s">
        <v>171</v>
      </c>
      <c r="E13" s="117"/>
      <c r="F13" s="117"/>
      <c r="G13" s="98"/>
      <c r="H13" s="111">
        <v>0.88500000000000001</v>
      </c>
      <c r="I13" s="117" t="s">
        <v>171</v>
      </c>
      <c r="J13" s="117"/>
      <c r="K13" s="117"/>
      <c r="M13" s="111">
        <v>0.871</v>
      </c>
      <c r="N13" s="112" t="s">
        <v>171</v>
      </c>
      <c r="O13" s="112"/>
      <c r="P13" s="112"/>
      <c r="R13" s="111">
        <v>0.88400000000000001</v>
      </c>
      <c r="S13" s="112" t="s">
        <v>171</v>
      </c>
      <c r="T13" s="112"/>
      <c r="U13" s="112"/>
      <c r="W13" s="111">
        <v>0.90100000000000002</v>
      </c>
      <c r="X13" s="112" t="s">
        <v>171</v>
      </c>
      <c r="Y13" s="112"/>
      <c r="Z13" s="112"/>
      <c r="AB13" s="111">
        <v>0.89600000000000002</v>
      </c>
      <c r="AC13" s="112" t="s">
        <v>171</v>
      </c>
      <c r="AD13" s="112"/>
      <c r="AE13" s="112"/>
      <c r="AG13" s="111">
        <v>0.88400000000000001</v>
      </c>
      <c r="AH13" s="112" t="s">
        <v>171</v>
      </c>
      <c r="AI13" s="112"/>
      <c r="AJ13" s="112"/>
      <c r="AL13" s="111">
        <v>0.86799999999999999</v>
      </c>
      <c r="AM13" s="112" t="s">
        <v>171</v>
      </c>
      <c r="AN13" s="112"/>
      <c r="AO13" s="112"/>
      <c r="AQ13" s="111">
        <v>0.77200000000000002</v>
      </c>
      <c r="AR13" s="112" t="s">
        <v>171</v>
      </c>
      <c r="AS13" s="112"/>
      <c r="AT13" s="112"/>
      <c r="AV13" s="111">
        <v>0.88700000000000001</v>
      </c>
      <c r="AW13" s="112" t="s">
        <v>171</v>
      </c>
      <c r="AX13" s="112"/>
      <c r="AY13" s="112"/>
      <c r="BA13" s="111">
        <v>0.9</v>
      </c>
      <c r="BB13" s="112" t="s">
        <v>171</v>
      </c>
      <c r="BC13" s="112"/>
      <c r="BD13" s="112"/>
      <c r="BF13" s="111">
        <v>0.90200000000000002</v>
      </c>
      <c r="BG13" s="112" t="s">
        <v>171</v>
      </c>
      <c r="BH13" s="112"/>
      <c r="BI13" s="112"/>
      <c r="BK13" s="111">
        <v>0.90800000000000003</v>
      </c>
      <c r="BL13" s="112" t="s">
        <v>171</v>
      </c>
      <c r="BM13" s="112"/>
      <c r="BN13" s="112"/>
      <c r="BP13" s="111">
        <v>0.90300000000000002</v>
      </c>
      <c r="BQ13" s="112" t="s">
        <v>171</v>
      </c>
      <c r="BR13" s="112"/>
      <c r="BS13" s="112"/>
      <c r="BU13" s="111">
        <v>0.85899999999999999</v>
      </c>
      <c r="BV13" s="112" t="s">
        <v>171</v>
      </c>
      <c r="BW13" s="112"/>
      <c r="BX13" s="112"/>
    </row>
    <row r="14" spans="1:79" x14ac:dyDescent="0.25">
      <c r="A14" s="105"/>
      <c r="B14" s="115"/>
      <c r="C14" s="116"/>
      <c r="D14" s="117"/>
      <c r="E14" s="117"/>
      <c r="F14" s="117"/>
      <c r="G14" s="98"/>
      <c r="H14" s="111"/>
      <c r="I14" s="117"/>
      <c r="J14" s="117"/>
      <c r="K14" s="117"/>
      <c r="M14" s="111"/>
      <c r="N14" s="112"/>
      <c r="O14" s="112"/>
      <c r="P14" s="112"/>
      <c r="R14" s="111"/>
      <c r="S14" s="112"/>
      <c r="T14" s="112"/>
      <c r="U14" s="112"/>
      <c r="W14" s="111"/>
      <c r="X14" s="112"/>
      <c r="Y14" s="112"/>
      <c r="Z14" s="112"/>
      <c r="AB14" s="111"/>
      <c r="AC14" s="112"/>
      <c r="AD14" s="112"/>
      <c r="AE14" s="112"/>
      <c r="AG14" s="111"/>
      <c r="AH14" s="112"/>
      <c r="AI14" s="112"/>
      <c r="AJ14" s="112"/>
      <c r="AL14" s="111"/>
      <c r="AM14" s="112"/>
      <c r="AN14" s="112"/>
      <c r="AO14" s="112"/>
      <c r="AQ14" s="111"/>
      <c r="AR14" s="112"/>
      <c r="AS14" s="112"/>
      <c r="AT14" s="112"/>
      <c r="AV14" s="111"/>
      <c r="AW14" s="112"/>
      <c r="AX14" s="112"/>
      <c r="AY14" s="112"/>
      <c r="BA14" s="111"/>
      <c r="BB14" s="112"/>
      <c r="BC14" s="112"/>
      <c r="BD14" s="112"/>
      <c r="BF14" s="111"/>
      <c r="BG14" s="112"/>
      <c r="BH14" s="112"/>
      <c r="BI14" s="112"/>
      <c r="BK14" s="111"/>
      <c r="BL14" s="112"/>
      <c r="BM14" s="112"/>
      <c r="BN14" s="112"/>
      <c r="BP14" s="111"/>
      <c r="BQ14" s="112"/>
      <c r="BR14" s="112"/>
      <c r="BS14" s="112"/>
      <c r="BU14" s="111"/>
      <c r="BV14" s="112"/>
      <c r="BW14" s="112"/>
      <c r="BX14" s="112"/>
    </row>
    <row r="15" spans="1:79" x14ac:dyDescent="0.25">
      <c r="A15" s="105" t="s">
        <v>59</v>
      </c>
      <c r="B15" s="115" t="s">
        <v>60</v>
      </c>
      <c r="C15" s="111">
        <v>0.82499999999999996</v>
      </c>
      <c r="D15" s="112">
        <v>1.2969999999999999</v>
      </c>
      <c r="E15" s="112">
        <v>1.1719999999999999</v>
      </c>
      <c r="F15" s="112">
        <v>1.4359999999999999</v>
      </c>
      <c r="G15" s="98"/>
      <c r="H15" s="111">
        <v>0.79100000000000004</v>
      </c>
      <c r="I15" s="112">
        <v>1.2949999999999999</v>
      </c>
      <c r="J15" s="112">
        <v>1.2050000000000001</v>
      </c>
      <c r="K15" s="112">
        <v>1.391</v>
      </c>
      <c r="M15" s="111">
        <v>0.77700000000000002</v>
      </c>
      <c r="N15" s="112">
        <v>1.28</v>
      </c>
      <c r="O15" s="112">
        <v>1.111</v>
      </c>
      <c r="P15" s="112">
        <v>1.474</v>
      </c>
      <c r="R15" s="111">
        <v>0.77400000000000002</v>
      </c>
      <c r="S15" s="112">
        <v>1.5229999999999999</v>
      </c>
      <c r="T15" s="112">
        <v>1.42</v>
      </c>
      <c r="U15" s="112">
        <v>1.6319999999999999</v>
      </c>
      <c r="W15" s="111">
        <v>0.82199999999999995</v>
      </c>
      <c r="X15" s="112">
        <v>1.3620000000000001</v>
      </c>
      <c r="Y15" s="112">
        <v>1.2649999999999999</v>
      </c>
      <c r="Z15" s="112">
        <v>1.466</v>
      </c>
      <c r="AB15" s="111">
        <v>0.8</v>
      </c>
      <c r="AC15" s="112">
        <v>1.371</v>
      </c>
      <c r="AD15" s="112">
        <v>1.216</v>
      </c>
      <c r="AE15" s="112">
        <v>1.546</v>
      </c>
      <c r="AG15" s="111">
        <v>0.78500000000000003</v>
      </c>
      <c r="AH15" s="112">
        <v>1.4119999999999999</v>
      </c>
      <c r="AI15" s="112">
        <v>1.3069999999999999</v>
      </c>
      <c r="AJ15" s="112">
        <v>1.5249999999999999</v>
      </c>
      <c r="AL15" s="111">
        <v>0.74199999999999999</v>
      </c>
      <c r="AM15" s="112">
        <v>1.4870000000000001</v>
      </c>
      <c r="AN15" s="112">
        <v>1.4410000000000001</v>
      </c>
      <c r="AO15" s="112">
        <v>1.5329999999999999</v>
      </c>
      <c r="AQ15" s="111">
        <v>0.60699999999999998</v>
      </c>
      <c r="AR15" s="112">
        <v>1.4890000000000001</v>
      </c>
      <c r="AS15" s="112">
        <v>1.4530000000000001</v>
      </c>
      <c r="AT15" s="112">
        <v>1.526</v>
      </c>
      <c r="AV15" s="111">
        <v>0.77</v>
      </c>
      <c r="AW15" s="112">
        <v>1.3939999999999999</v>
      </c>
      <c r="AX15" s="112">
        <v>1.355</v>
      </c>
      <c r="AY15" s="112">
        <v>1.4350000000000001</v>
      </c>
      <c r="BA15" s="111">
        <v>0.78100000000000003</v>
      </c>
      <c r="BB15" s="112">
        <v>1.65</v>
      </c>
      <c r="BC15" s="112">
        <v>1.53</v>
      </c>
      <c r="BD15" s="112">
        <v>1.7789999999999999</v>
      </c>
      <c r="BF15" s="111">
        <v>0.80200000000000005</v>
      </c>
      <c r="BG15" s="112">
        <v>1.3240000000000001</v>
      </c>
      <c r="BH15" s="112">
        <v>1.2070000000000001</v>
      </c>
      <c r="BI15" s="112">
        <v>1.4530000000000001</v>
      </c>
      <c r="BK15" s="111">
        <v>0.79900000000000004</v>
      </c>
      <c r="BL15" s="112">
        <v>1.5589999999999999</v>
      </c>
      <c r="BM15" s="112">
        <v>1.43</v>
      </c>
      <c r="BN15" s="112">
        <v>1.6990000000000001</v>
      </c>
      <c r="BP15" s="111">
        <v>0.78500000000000003</v>
      </c>
      <c r="BQ15" s="112">
        <v>1.732</v>
      </c>
      <c r="BR15" s="112">
        <v>1.591</v>
      </c>
      <c r="BS15" s="112">
        <v>1.8839999999999999</v>
      </c>
      <c r="BU15" s="111">
        <v>0.71</v>
      </c>
      <c r="BV15" s="112">
        <v>1.7769999999999999</v>
      </c>
      <c r="BW15" s="112">
        <v>1.655</v>
      </c>
      <c r="BX15" s="112">
        <v>1.9079999999999999</v>
      </c>
    </row>
    <row r="16" spans="1:79" x14ac:dyDescent="0.25">
      <c r="A16" s="105"/>
      <c r="B16" s="115" t="s">
        <v>61</v>
      </c>
      <c r="C16" s="111">
        <v>0.874</v>
      </c>
      <c r="D16" s="112">
        <v>1.05</v>
      </c>
      <c r="E16" s="112">
        <v>0.97099999999999997</v>
      </c>
      <c r="F16" s="112">
        <v>1.1339999999999999</v>
      </c>
      <c r="G16" s="98"/>
      <c r="H16" s="111">
        <v>0.85099999999999998</v>
      </c>
      <c r="I16" s="112">
        <v>1.032</v>
      </c>
      <c r="J16" s="112">
        <v>0.97899999999999998</v>
      </c>
      <c r="K16" s="112">
        <v>1.0880000000000001</v>
      </c>
      <c r="M16" s="111">
        <v>0.83499999999999996</v>
      </c>
      <c r="N16" s="112">
        <v>0.92200000000000004</v>
      </c>
      <c r="O16" s="112">
        <v>0.83199999999999996</v>
      </c>
      <c r="P16" s="112">
        <v>1.022</v>
      </c>
      <c r="R16" s="111">
        <v>0.83799999999999997</v>
      </c>
      <c r="S16" s="112">
        <v>1.173</v>
      </c>
      <c r="T16" s="112">
        <v>1.1120000000000001</v>
      </c>
      <c r="U16" s="112">
        <v>1.2370000000000001</v>
      </c>
      <c r="W16" s="111">
        <v>0.86799999999999999</v>
      </c>
      <c r="X16" s="112">
        <v>1.131</v>
      </c>
      <c r="Y16" s="112">
        <v>1.073</v>
      </c>
      <c r="Z16" s="112">
        <v>1.1930000000000001</v>
      </c>
      <c r="AB16" s="111">
        <v>0.86299999999999999</v>
      </c>
      <c r="AC16" s="112">
        <v>1.085</v>
      </c>
      <c r="AD16" s="112">
        <v>1</v>
      </c>
      <c r="AE16" s="112">
        <v>1.1759999999999999</v>
      </c>
      <c r="AG16" s="111">
        <v>0.84899999999999998</v>
      </c>
      <c r="AH16" s="112">
        <v>1.1020000000000001</v>
      </c>
      <c r="AI16" s="112">
        <v>1.0389999999999999</v>
      </c>
      <c r="AJ16" s="112">
        <v>1.1679999999999999</v>
      </c>
      <c r="AL16" s="111">
        <v>0.82099999999999995</v>
      </c>
      <c r="AM16" s="112">
        <v>1.1890000000000001</v>
      </c>
      <c r="AN16" s="112">
        <v>1.161</v>
      </c>
      <c r="AO16" s="112">
        <v>1.2170000000000001</v>
      </c>
      <c r="AQ16" s="111">
        <v>0.70899999999999996</v>
      </c>
      <c r="AR16" s="112">
        <v>1.206</v>
      </c>
      <c r="AS16" s="112">
        <v>1.1850000000000001</v>
      </c>
      <c r="AT16" s="112">
        <v>1.2270000000000001</v>
      </c>
      <c r="AV16" s="111">
        <v>0.84499999999999997</v>
      </c>
      <c r="AW16" s="112">
        <v>1.1299999999999999</v>
      </c>
      <c r="AX16" s="112">
        <v>1.1060000000000001</v>
      </c>
      <c r="AY16" s="112">
        <v>1.155</v>
      </c>
      <c r="BA16" s="111">
        <v>0.85699999999999998</v>
      </c>
      <c r="BB16" s="112">
        <v>1.236</v>
      </c>
      <c r="BC16" s="112">
        <v>1.1679999999999999</v>
      </c>
      <c r="BD16" s="112">
        <v>1.3080000000000001</v>
      </c>
      <c r="BF16" s="111">
        <v>0.872</v>
      </c>
      <c r="BG16" s="112">
        <v>1.0229999999999999</v>
      </c>
      <c r="BH16" s="112">
        <v>0.96399999999999997</v>
      </c>
      <c r="BI16" s="112">
        <v>1.0860000000000001</v>
      </c>
      <c r="BK16" s="111">
        <v>0.873</v>
      </c>
      <c r="BL16" s="112">
        <v>1.173</v>
      </c>
      <c r="BM16" s="112">
        <v>1.101</v>
      </c>
      <c r="BN16" s="112">
        <v>1.25</v>
      </c>
      <c r="BP16" s="111">
        <v>0.85799999999999998</v>
      </c>
      <c r="BQ16" s="112">
        <v>1.337</v>
      </c>
      <c r="BR16" s="112">
        <v>1.2529999999999999</v>
      </c>
      <c r="BS16" s="112">
        <v>1.4279999999999999</v>
      </c>
      <c r="BU16" s="111">
        <v>0.80700000000000005</v>
      </c>
      <c r="BV16" s="112">
        <v>1.29</v>
      </c>
      <c r="BW16" s="112">
        <v>1.2210000000000001</v>
      </c>
      <c r="BX16" s="112">
        <v>1.363</v>
      </c>
    </row>
    <row r="17" spans="1:76" x14ac:dyDescent="0.25">
      <c r="A17" s="105"/>
      <c r="B17" s="115" t="s">
        <v>62</v>
      </c>
      <c r="C17" s="111">
        <v>0.88700000000000001</v>
      </c>
      <c r="D17" s="105" t="s">
        <v>171</v>
      </c>
      <c r="E17" s="105"/>
      <c r="F17" s="105"/>
      <c r="H17" s="111">
        <v>0.86399999999999999</v>
      </c>
      <c r="I17" s="105" t="s">
        <v>171</v>
      </c>
      <c r="J17" s="105"/>
      <c r="K17" s="105"/>
      <c r="M17" s="111">
        <v>0.83</v>
      </c>
      <c r="N17" s="112" t="s">
        <v>171</v>
      </c>
      <c r="O17" s="112"/>
      <c r="P17" s="112"/>
      <c r="R17" s="111">
        <v>0.872</v>
      </c>
      <c r="S17" s="112" t="s">
        <v>171</v>
      </c>
      <c r="T17" s="112"/>
      <c r="U17" s="112"/>
      <c r="W17" s="111">
        <v>0.89</v>
      </c>
      <c r="X17" s="112" t="s">
        <v>171</v>
      </c>
      <c r="Y17" s="112"/>
      <c r="Z17" s="112"/>
      <c r="AB17" s="111">
        <v>0.88</v>
      </c>
      <c r="AC17" s="112" t="s">
        <v>171</v>
      </c>
      <c r="AD17" s="112"/>
      <c r="AE17" s="112"/>
      <c r="AG17" s="111">
        <v>0.86899999999999999</v>
      </c>
      <c r="AH17" s="112" t="s">
        <v>171</v>
      </c>
      <c r="AI17" s="112"/>
      <c r="AJ17" s="112"/>
      <c r="AL17" s="111">
        <v>0.85599999999999998</v>
      </c>
      <c r="AM17" s="112" t="s">
        <v>171</v>
      </c>
      <c r="AN17" s="112"/>
      <c r="AO17" s="112"/>
      <c r="AQ17" s="111">
        <v>0.76300000000000001</v>
      </c>
      <c r="AR17" s="112" t="s">
        <v>171</v>
      </c>
      <c r="AS17" s="112"/>
      <c r="AT17" s="112"/>
      <c r="AV17" s="111">
        <v>0.873</v>
      </c>
      <c r="AW17" s="112" t="s">
        <v>171</v>
      </c>
      <c r="AX17" s="112"/>
      <c r="AY17" s="112"/>
      <c r="BA17" s="111">
        <v>0.89200000000000002</v>
      </c>
      <c r="BB17" s="112" t="s">
        <v>171</v>
      </c>
      <c r="BC17" s="112"/>
      <c r="BD17" s="112"/>
      <c r="BF17" s="111">
        <v>0.88100000000000001</v>
      </c>
      <c r="BG17" s="112" t="s">
        <v>171</v>
      </c>
      <c r="BH17" s="112"/>
      <c r="BI17" s="112"/>
      <c r="BK17" s="111">
        <v>0.9</v>
      </c>
      <c r="BL17" s="112" t="s">
        <v>171</v>
      </c>
      <c r="BM17" s="112"/>
      <c r="BN17" s="112"/>
      <c r="BP17" s="111">
        <v>0.90100000000000002</v>
      </c>
      <c r="BQ17" s="112" t="s">
        <v>171</v>
      </c>
      <c r="BR17" s="112"/>
      <c r="BS17" s="112"/>
      <c r="BU17" s="111">
        <v>0.85899999999999999</v>
      </c>
      <c r="BV17" s="112" t="s">
        <v>171</v>
      </c>
      <c r="BW17" s="112"/>
      <c r="BX17" s="112"/>
    </row>
    <row r="18" spans="1:76" x14ac:dyDescent="0.25">
      <c r="A18" s="105"/>
      <c r="B18" s="115"/>
      <c r="C18" s="111"/>
      <c r="D18" s="105"/>
      <c r="E18" s="105"/>
      <c r="F18" s="105"/>
      <c r="H18" s="111"/>
      <c r="I18" s="105"/>
      <c r="J18" s="105"/>
      <c r="K18" s="105"/>
      <c r="M18" s="111"/>
      <c r="N18" s="112"/>
      <c r="O18" s="112"/>
      <c r="P18" s="112"/>
      <c r="R18" s="111"/>
      <c r="S18" s="112"/>
      <c r="T18" s="112"/>
      <c r="U18" s="112"/>
      <c r="W18" s="111"/>
      <c r="X18" s="112"/>
      <c r="Y18" s="112"/>
      <c r="Z18" s="112"/>
      <c r="AB18" s="111"/>
      <c r="AC18" s="112"/>
      <c r="AD18" s="112"/>
      <c r="AE18" s="112"/>
      <c r="AG18" s="111"/>
      <c r="AH18" s="112"/>
      <c r="AI18" s="112"/>
      <c r="AJ18" s="112"/>
      <c r="AL18" s="111"/>
      <c r="AM18" s="112"/>
      <c r="AN18" s="112"/>
      <c r="AO18" s="112"/>
      <c r="AQ18" s="111"/>
      <c r="AR18" s="112"/>
      <c r="AS18" s="112"/>
      <c r="AT18" s="112"/>
      <c r="AV18" s="111"/>
      <c r="AW18" s="112"/>
      <c r="AX18" s="112"/>
      <c r="AY18" s="112"/>
      <c r="BA18" s="111"/>
      <c r="BB18" s="112"/>
      <c r="BC18" s="112"/>
      <c r="BD18" s="112"/>
      <c r="BF18" s="111"/>
      <c r="BG18" s="112"/>
      <c r="BH18" s="112"/>
      <c r="BI18" s="112"/>
      <c r="BK18" s="111"/>
      <c r="BL18" s="112"/>
      <c r="BM18" s="112"/>
      <c r="BN18" s="112"/>
      <c r="BP18" s="111"/>
      <c r="BQ18" s="112"/>
      <c r="BR18" s="112"/>
      <c r="BS18" s="112"/>
      <c r="BU18" s="111"/>
      <c r="BV18" s="112"/>
      <c r="BW18" s="112"/>
      <c r="BX18" s="112"/>
    </row>
    <row r="19" spans="1:76" x14ac:dyDescent="0.25">
      <c r="A19" s="105" t="s">
        <v>63</v>
      </c>
      <c r="B19" s="115" t="s">
        <v>163</v>
      </c>
      <c r="C19" s="111">
        <v>0.89100000000000001</v>
      </c>
      <c r="D19" s="105" t="s">
        <v>171</v>
      </c>
      <c r="E19" s="105"/>
      <c r="F19" s="105"/>
      <c r="H19" s="111">
        <v>0.86799999999999999</v>
      </c>
      <c r="I19" s="105" t="s">
        <v>171</v>
      </c>
      <c r="J19" s="105"/>
      <c r="K19" s="105"/>
      <c r="M19" s="111">
        <v>0.84599999999999997</v>
      </c>
      <c r="N19" s="112" t="s">
        <v>171</v>
      </c>
      <c r="O19" s="112"/>
      <c r="P19" s="112"/>
      <c r="R19" s="111">
        <v>0.86399999999999999</v>
      </c>
      <c r="S19" s="112" t="s">
        <v>171</v>
      </c>
      <c r="T19" s="112"/>
      <c r="U19" s="112"/>
      <c r="W19" s="111">
        <v>0.88800000000000001</v>
      </c>
      <c r="X19" s="112" t="s">
        <v>171</v>
      </c>
      <c r="Y19" s="112"/>
      <c r="Z19" s="112"/>
      <c r="AB19" s="111">
        <v>0.88100000000000001</v>
      </c>
      <c r="AC19" s="112" t="s">
        <v>171</v>
      </c>
      <c r="AD19" s="112"/>
      <c r="AE19" s="112"/>
      <c r="AG19" s="111">
        <v>0.87</v>
      </c>
      <c r="AH19" s="112" t="s">
        <v>171</v>
      </c>
      <c r="AI19" s="112"/>
      <c r="AJ19" s="112"/>
      <c r="AL19" s="111">
        <v>0.85099999999999998</v>
      </c>
      <c r="AM19" s="112" t="s">
        <v>171</v>
      </c>
      <c r="AN19" s="112"/>
      <c r="AO19" s="112"/>
      <c r="AQ19" s="111">
        <v>0.749</v>
      </c>
      <c r="AR19" s="112" t="s">
        <v>171</v>
      </c>
      <c r="AS19" s="112"/>
      <c r="AT19" s="112"/>
      <c r="AV19" s="111">
        <v>0.87</v>
      </c>
      <c r="AW19" s="112" t="s">
        <v>171</v>
      </c>
      <c r="AX19" s="112"/>
      <c r="AY19" s="112"/>
      <c r="BA19" s="111">
        <v>0.88300000000000001</v>
      </c>
      <c r="BB19" s="112" t="s">
        <v>171</v>
      </c>
      <c r="BC19" s="112"/>
      <c r="BD19" s="112"/>
      <c r="BF19" s="111">
        <v>0.88800000000000001</v>
      </c>
      <c r="BG19" s="112" t="s">
        <v>171</v>
      </c>
      <c r="BH19" s="112"/>
      <c r="BI19" s="112"/>
      <c r="BK19" s="111">
        <v>0.89300000000000002</v>
      </c>
      <c r="BL19" s="112" t="s">
        <v>171</v>
      </c>
      <c r="BM19" s="112"/>
      <c r="BN19" s="112"/>
      <c r="BP19" s="111">
        <v>0.88800000000000001</v>
      </c>
      <c r="BQ19" s="112" t="s">
        <v>171</v>
      </c>
      <c r="BR19" s="112"/>
      <c r="BS19" s="112"/>
      <c r="BU19" s="111">
        <v>0.83799999999999997</v>
      </c>
      <c r="BV19" s="112" t="s">
        <v>171</v>
      </c>
      <c r="BW19" s="112"/>
      <c r="BX19" s="112"/>
    </row>
    <row r="20" spans="1:76" x14ac:dyDescent="0.25">
      <c r="A20" s="105"/>
      <c r="B20" s="115" t="s">
        <v>65</v>
      </c>
      <c r="C20" s="111">
        <v>0.78500000000000003</v>
      </c>
      <c r="D20" s="112">
        <v>1.476</v>
      </c>
      <c r="E20" s="112">
        <v>0.91400000000000003</v>
      </c>
      <c r="F20" s="112">
        <v>2.383</v>
      </c>
      <c r="G20" s="98"/>
      <c r="H20" s="111">
        <v>0.76700000000000002</v>
      </c>
      <c r="I20" s="112">
        <v>1.341</v>
      </c>
      <c r="J20" s="112">
        <v>0.97299999999999998</v>
      </c>
      <c r="K20" s="112">
        <v>1.8480000000000001</v>
      </c>
      <c r="M20" s="111">
        <v>0.59</v>
      </c>
      <c r="N20" s="112">
        <v>2.903</v>
      </c>
      <c r="O20" s="112">
        <v>1.4990000000000001</v>
      </c>
      <c r="P20" s="112">
        <v>5.6239999999999997</v>
      </c>
      <c r="R20" s="111">
        <v>0.77</v>
      </c>
      <c r="S20" s="112">
        <v>1.417</v>
      </c>
      <c r="T20" s="112">
        <v>1.0189999999999999</v>
      </c>
      <c r="U20" s="112">
        <v>1.9690000000000001</v>
      </c>
      <c r="W20" s="111">
        <v>0.81299999999999994</v>
      </c>
      <c r="X20" s="112">
        <v>1.466</v>
      </c>
      <c r="Y20" s="112">
        <v>1.006</v>
      </c>
      <c r="Z20" s="112">
        <v>2.1349999999999998</v>
      </c>
      <c r="AB20" s="111">
        <v>0.68400000000000005</v>
      </c>
      <c r="AC20" s="112">
        <v>2.274</v>
      </c>
      <c r="AD20" s="112">
        <v>1.2769999999999999</v>
      </c>
      <c r="AE20" s="112">
        <v>4.048</v>
      </c>
      <c r="AG20" s="111">
        <v>0.80200000000000005</v>
      </c>
      <c r="AH20" s="112">
        <v>1.1359999999999999</v>
      </c>
      <c r="AI20" s="112">
        <v>0.76100000000000001</v>
      </c>
      <c r="AJ20" s="112">
        <v>1.6950000000000001</v>
      </c>
      <c r="AL20" s="111">
        <v>0.753</v>
      </c>
      <c r="AM20" s="112">
        <v>1.3440000000000001</v>
      </c>
      <c r="AN20" s="112">
        <v>1.1659999999999999</v>
      </c>
      <c r="AO20" s="112">
        <v>1.548</v>
      </c>
      <c r="AQ20" s="111">
        <v>0.65800000000000003</v>
      </c>
      <c r="AR20" s="112">
        <v>1.0680000000000001</v>
      </c>
      <c r="AS20" s="112">
        <v>0.96499999999999997</v>
      </c>
      <c r="AT20" s="112">
        <v>1.1819999999999999</v>
      </c>
      <c r="AV20" s="111">
        <v>0.77</v>
      </c>
      <c r="AW20" s="112">
        <v>1.3440000000000001</v>
      </c>
      <c r="AX20" s="112">
        <v>1.1759999999999999</v>
      </c>
      <c r="AY20" s="112">
        <v>1.536</v>
      </c>
      <c r="BA20" s="111">
        <v>0.74299999999999999</v>
      </c>
      <c r="BB20" s="112">
        <v>1.9690000000000001</v>
      </c>
      <c r="BC20" s="112">
        <v>1.3959999999999999</v>
      </c>
      <c r="BD20" s="112">
        <v>2.778</v>
      </c>
      <c r="BF20" s="111">
        <v>0.78900000000000003</v>
      </c>
      <c r="BG20" s="112">
        <v>1.27</v>
      </c>
      <c r="BH20" s="112">
        <v>0.82499999999999996</v>
      </c>
      <c r="BI20" s="112">
        <v>1.9550000000000001</v>
      </c>
      <c r="BK20" s="111">
        <v>0.80100000000000005</v>
      </c>
      <c r="BL20" s="112">
        <v>1.347</v>
      </c>
      <c r="BM20" s="112">
        <v>0.88100000000000001</v>
      </c>
      <c r="BN20" s="112">
        <v>2.0609999999999999</v>
      </c>
      <c r="BP20" s="111">
        <v>0.82199999999999995</v>
      </c>
      <c r="BQ20" s="112">
        <v>1.2789999999999999</v>
      </c>
      <c r="BR20" s="112">
        <v>0.876</v>
      </c>
      <c r="BS20" s="112">
        <v>1.8680000000000001</v>
      </c>
      <c r="BU20" s="111">
        <v>0.70799999999999996</v>
      </c>
      <c r="BV20" s="112">
        <v>1.3620000000000001</v>
      </c>
      <c r="BW20" s="112">
        <v>0.96899999999999997</v>
      </c>
      <c r="BX20" s="112">
        <v>1.915</v>
      </c>
    </row>
    <row r="21" spans="1:76" x14ac:dyDescent="0.25">
      <c r="A21" s="105"/>
      <c r="B21" s="115" t="s">
        <v>66</v>
      </c>
      <c r="C21" s="111">
        <v>0.78600000000000003</v>
      </c>
      <c r="D21" s="112">
        <v>1.351</v>
      </c>
      <c r="E21" s="112">
        <v>0.88100000000000001</v>
      </c>
      <c r="F21" s="112">
        <v>2.0699999999999998</v>
      </c>
      <c r="G21" s="98"/>
      <c r="H21" s="111">
        <v>0.69399999999999995</v>
      </c>
      <c r="I21" s="112">
        <v>1.8380000000000001</v>
      </c>
      <c r="J21" s="112">
        <v>1.397</v>
      </c>
      <c r="K21" s="112">
        <v>2.4180000000000001</v>
      </c>
      <c r="M21" s="111">
        <v>0.67200000000000004</v>
      </c>
      <c r="N21" s="112">
        <v>2.1459999999999999</v>
      </c>
      <c r="O21" s="112">
        <v>1.2490000000000001</v>
      </c>
      <c r="P21" s="112">
        <v>3.6880000000000002</v>
      </c>
      <c r="R21" s="111">
        <v>0.70099999999999996</v>
      </c>
      <c r="S21" s="112">
        <v>1.8320000000000001</v>
      </c>
      <c r="T21" s="112">
        <v>1.3939999999999999</v>
      </c>
      <c r="U21" s="112">
        <v>2.4079999999999999</v>
      </c>
      <c r="W21" s="111">
        <v>0.75</v>
      </c>
      <c r="X21" s="112">
        <v>2.25</v>
      </c>
      <c r="Y21" s="112">
        <v>1.732</v>
      </c>
      <c r="Z21" s="112">
        <v>2.9220000000000002</v>
      </c>
      <c r="AB21" s="111">
        <v>0.80700000000000005</v>
      </c>
      <c r="AC21" s="112">
        <v>1.2470000000000001</v>
      </c>
      <c r="AD21" s="112">
        <v>0.76700000000000002</v>
      </c>
      <c r="AE21" s="112">
        <v>2.0289999999999999</v>
      </c>
      <c r="AG21" s="111">
        <v>0.67200000000000004</v>
      </c>
      <c r="AH21" s="112">
        <v>2.5070000000000001</v>
      </c>
      <c r="AI21" s="112">
        <v>1.8240000000000001</v>
      </c>
      <c r="AJ21" s="112">
        <v>3.4449999999999998</v>
      </c>
      <c r="AL21" s="111">
        <v>0.73399999999999999</v>
      </c>
      <c r="AM21" s="112">
        <v>1.58</v>
      </c>
      <c r="AN21" s="112">
        <v>1.4039999999999999</v>
      </c>
      <c r="AO21" s="112">
        <v>1.7789999999999999</v>
      </c>
      <c r="AQ21" s="111">
        <v>0.60899999999999999</v>
      </c>
      <c r="AR21" s="112">
        <v>1.472</v>
      </c>
      <c r="AS21" s="112">
        <v>1.359</v>
      </c>
      <c r="AT21" s="112">
        <v>1.595</v>
      </c>
      <c r="AV21" s="111">
        <v>0.72</v>
      </c>
      <c r="AW21" s="112">
        <v>1.96</v>
      </c>
      <c r="AX21" s="112">
        <v>1.756</v>
      </c>
      <c r="AY21" s="112">
        <v>2.1890000000000001</v>
      </c>
      <c r="BA21" s="111">
        <v>0.73099999999999998</v>
      </c>
      <c r="BB21" s="112">
        <v>2.0139999999999998</v>
      </c>
      <c r="BC21" s="112">
        <v>1.5069999999999999</v>
      </c>
      <c r="BD21" s="112">
        <v>2.6909999999999998</v>
      </c>
      <c r="BF21" s="111">
        <v>0.76400000000000001</v>
      </c>
      <c r="BG21" s="112">
        <v>1.5920000000000001</v>
      </c>
      <c r="BH21" s="112">
        <v>1.085</v>
      </c>
      <c r="BI21" s="112">
        <v>2.3359999999999999</v>
      </c>
      <c r="BK21" s="111">
        <v>0.74199999999999999</v>
      </c>
      <c r="BL21" s="112">
        <v>2.1019999999999999</v>
      </c>
      <c r="BM21" s="112">
        <v>1.5149999999999999</v>
      </c>
      <c r="BN21" s="112">
        <v>2.9169999999999998</v>
      </c>
      <c r="BP21" s="111">
        <v>0.749</v>
      </c>
      <c r="BQ21" s="112">
        <v>2.093</v>
      </c>
      <c r="BR21" s="112">
        <v>1.5680000000000001</v>
      </c>
      <c r="BS21" s="112">
        <v>2.7949999999999999</v>
      </c>
      <c r="BU21" s="111">
        <v>0.65300000000000002</v>
      </c>
      <c r="BV21" s="112">
        <v>1.9790000000000001</v>
      </c>
      <c r="BW21" s="112">
        <v>1.5189999999999999</v>
      </c>
      <c r="BX21" s="112">
        <v>2.5779999999999998</v>
      </c>
    </row>
    <row r="22" spans="1:76" x14ac:dyDescent="0.25">
      <c r="A22" s="105"/>
      <c r="B22" s="115" t="s">
        <v>164</v>
      </c>
      <c r="C22" s="111">
        <v>0.74</v>
      </c>
      <c r="D22" s="112">
        <v>1.859</v>
      </c>
      <c r="E22" s="112">
        <v>1.6839999999999999</v>
      </c>
      <c r="F22" s="112">
        <v>2.0510000000000002</v>
      </c>
      <c r="G22" s="98"/>
      <c r="H22" s="111">
        <v>0.68600000000000005</v>
      </c>
      <c r="I22" s="112">
        <v>1.9990000000000001</v>
      </c>
      <c r="J22" s="112">
        <v>1.8640000000000001</v>
      </c>
      <c r="K22" s="112">
        <v>2.1440000000000001</v>
      </c>
      <c r="M22" s="111">
        <v>0.66800000000000004</v>
      </c>
      <c r="N22" s="112">
        <v>1.7689999999999999</v>
      </c>
      <c r="O22" s="112">
        <v>1.532</v>
      </c>
      <c r="P22" s="112">
        <v>2.0430000000000001</v>
      </c>
      <c r="R22" s="111">
        <v>0.68400000000000005</v>
      </c>
      <c r="S22" s="112">
        <v>1.84</v>
      </c>
      <c r="T22" s="112">
        <v>1.7230000000000001</v>
      </c>
      <c r="U22" s="112">
        <v>1.9650000000000001</v>
      </c>
      <c r="W22" s="111">
        <v>0.72499999999999998</v>
      </c>
      <c r="X22" s="112">
        <v>1.9219999999999999</v>
      </c>
      <c r="Y22" s="112">
        <v>1.786</v>
      </c>
      <c r="Z22" s="112">
        <v>2.069</v>
      </c>
      <c r="AB22" s="111">
        <v>0.72799999999999998</v>
      </c>
      <c r="AC22" s="112">
        <v>1.8720000000000001</v>
      </c>
      <c r="AD22" s="112">
        <v>1.679</v>
      </c>
      <c r="AE22" s="112">
        <v>2.0859999999999999</v>
      </c>
      <c r="AG22" s="111">
        <v>0.70699999999999996</v>
      </c>
      <c r="AH22" s="112">
        <v>1.8149999999999999</v>
      </c>
      <c r="AI22" s="112">
        <v>1.6839999999999999</v>
      </c>
      <c r="AJ22" s="112">
        <v>1.9550000000000001</v>
      </c>
      <c r="AL22" s="111">
        <v>0.67900000000000005</v>
      </c>
      <c r="AM22" s="112">
        <v>1.607</v>
      </c>
      <c r="AN22" s="112">
        <v>1.5580000000000001</v>
      </c>
      <c r="AO22" s="112">
        <v>1.6579999999999999</v>
      </c>
      <c r="AQ22" s="111">
        <v>0.54900000000000004</v>
      </c>
      <c r="AR22" s="112">
        <v>1.478</v>
      </c>
      <c r="AS22" s="112">
        <v>1.44</v>
      </c>
      <c r="AT22" s="112">
        <v>1.5169999999999999</v>
      </c>
      <c r="AV22" s="111">
        <v>0.69199999999999995</v>
      </c>
      <c r="AW22" s="112">
        <v>1.863</v>
      </c>
      <c r="AX22" s="112">
        <v>1.8109999999999999</v>
      </c>
      <c r="AY22" s="112">
        <v>1.917</v>
      </c>
      <c r="BA22" s="111">
        <v>0.72099999999999997</v>
      </c>
      <c r="BB22" s="112">
        <v>1.853</v>
      </c>
      <c r="BC22" s="112">
        <v>1.7270000000000001</v>
      </c>
      <c r="BD22" s="112">
        <v>1.99</v>
      </c>
      <c r="BF22" s="111">
        <v>0.74199999999999999</v>
      </c>
      <c r="BG22" s="112">
        <v>1.849</v>
      </c>
      <c r="BH22" s="112">
        <v>1.706</v>
      </c>
      <c r="BI22" s="112">
        <v>2.004</v>
      </c>
      <c r="BK22" s="111">
        <v>0.746</v>
      </c>
      <c r="BL22" s="112">
        <v>1.863</v>
      </c>
      <c r="BM22" s="112">
        <v>1.72</v>
      </c>
      <c r="BN22" s="112">
        <v>2.0190000000000001</v>
      </c>
      <c r="BP22" s="111">
        <v>0.71699999999999997</v>
      </c>
      <c r="BQ22" s="112">
        <v>1.895</v>
      </c>
      <c r="BR22" s="112">
        <v>1.7509999999999999</v>
      </c>
      <c r="BS22" s="112">
        <v>2.0499999999999998</v>
      </c>
      <c r="BU22" s="111">
        <v>0.64700000000000002</v>
      </c>
      <c r="BV22" s="112">
        <v>1.651</v>
      </c>
      <c r="BW22" s="112">
        <v>1.54</v>
      </c>
      <c r="BX22" s="112">
        <v>1.77</v>
      </c>
    </row>
    <row r="23" spans="1:76" x14ac:dyDescent="0.25">
      <c r="A23" s="105"/>
      <c r="B23" s="115" t="s">
        <v>73</v>
      </c>
      <c r="C23" s="111">
        <v>0.57899999999999996</v>
      </c>
      <c r="D23" s="112">
        <v>2.843</v>
      </c>
      <c r="E23" s="112">
        <v>2.2749999999999999</v>
      </c>
      <c r="F23" s="112">
        <v>3.5529999999999999</v>
      </c>
      <c r="G23" s="98"/>
      <c r="H23" s="111">
        <v>0.55100000000000005</v>
      </c>
      <c r="I23" s="112">
        <v>2.8149999999999999</v>
      </c>
      <c r="J23" s="112">
        <v>2.3980000000000001</v>
      </c>
      <c r="K23" s="112">
        <v>3.3039999999999998</v>
      </c>
      <c r="M23" s="111">
        <v>0.56399999999999995</v>
      </c>
      <c r="N23" s="112">
        <v>2.44</v>
      </c>
      <c r="O23" s="112">
        <v>1.772</v>
      </c>
      <c r="P23" s="112">
        <v>3.3610000000000002</v>
      </c>
      <c r="R23" s="111">
        <v>0.57999999999999996</v>
      </c>
      <c r="S23" s="112">
        <v>2.48</v>
      </c>
      <c r="T23" s="112">
        <v>2.0790000000000002</v>
      </c>
      <c r="U23" s="112">
        <v>2.9580000000000002</v>
      </c>
      <c r="W23" s="111">
        <v>0.622</v>
      </c>
      <c r="X23" s="112">
        <v>2.7770000000000001</v>
      </c>
      <c r="Y23" s="112">
        <v>2.39</v>
      </c>
      <c r="Z23" s="112">
        <v>3.226</v>
      </c>
      <c r="AB23" s="111">
        <v>0.53800000000000003</v>
      </c>
      <c r="AC23" s="112">
        <v>2.706</v>
      </c>
      <c r="AD23" s="112">
        <v>2.0870000000000002</v>
      </c>
      <c r="AE23" s="112">
        <v>3.5070000000000001</v>
      </c>
      <c r="AG23" s="111">
        <v>0.55200000000000005</v>
      </c>
      <c r="AH23" s="112">
        <v>2.71</v>
      </c>
      <c r="AI23" s="112">
        <v>2.2970000000000002</v>
      </c>
      <c r="AJ23" s="112">
        <v>3.198</v>
      </c>
      <c r="AL23" s="111">
        <v>0.56899999999999995</v>
      </c>
      <c r="AM23" s="112">
        <v>2.367</v>
      </c>
      <c r="AN23" s="112">
        <v>2.242</v>
      </c>
      <c r="AO23" s="112">
        <v>2.5</v>
      </c>
      <c r="AQ23" s="111">
        <v>0.41099999999999998</v>
      </c>
      <c r="AR23" s="112">
        <v>2.4510000000000001</v>
      </c>
      <c r="AS23" s="112">
        <v>2.331</v>
      </c>
      <c r="AT23" s="112">
        <v>2.577</v>
      </c>
      <c r="AV23" s="111">
        <v>0.56000000000000005</v>
      </c>
      <c r="AW23" s="112">
        <v>2.9910000000000001</v>
      </c>
      <c r="AX23" s="112">
        <v>2.81</v>
      </c>
      <c r="AY23" s="112">
        <v>3.1829999999999998</v>
      </c>
      <c r="BA23" s="111">
        <v>0.629</v>
      </c>
      <c r="BB23" s="112">
        <v>2.12</v>
      </c>
      <c r="BC23" s="112">
        <v>1.8540000000000001</v>
      </c>
      <c r="BD23" s="112">
        <v>2.4249999999999998</v>
      </c>
      <c r="BF23" s="111">
        <v>0.53600000000000003</v>
      </c>
      <c r="BG23" s="112">
        <v>3.3079999999999998</v>
      </c>
      <c r="BH23" s="112">
        <v>2.6459999999999999</v>
      </c>
      <c r="BI23" s="112">
        <v>4.1360000000000001</v>
      </c>
      <c r="BK23" s="111">
        <v>0.56100000000000005</v>
      </c>
      <c r="BL23" s="112">
        <v>2.9790000000000001</v>
      </c>
      <c r="BM23" s="112">
        <v>2.4449999999999998</v>
      </c>
      <c r="BN23" s="112">
        <v>3.629</v>
      </c>
      <c r="BP23" s="111">
        <v>0.58299999999999996</v>
      </c>
      <c r="BQ23" s="112">
        <v>3.6120000000000001</v>
      </c>
      <c r="BR23" s="112">
        <v>3.0150000000000001</v>
      </c>
      <c r="BS23" s="112">
        <v>4.3259999999999996</v>
      </c>
      <c r="BU23" s="111">
        <v>0.48199999999999998</v>
      </c>
      <c r="BV23" s="112">
        <v>3.2570000000000001</v>
      </c>
      <c r="BW23" s="112">
        <v>2.7320000000000002</v>
      </c>
      <c r="BX23" s="112">
        <v>3.8839999999999999</v>
      </c>
    </row>
    <row r="24" spans="1:76" x14ac:dyDescent="0.25">
      <c r="A24" s="105"/>
      <c r="B24" s="118"/>
      <c r="C24" s="119"/>
      <c r="D24" s="117"/>
      <c r="E24" s="117"/>
      <c r="F24" s="117"/>
      <c r="G24" s="98"/>
      <c r="H24" s="111"/>
      <c r="I24" s="117"/>
      <c r="J24" s="117"/>
      <c r="K24" s="117"/>
      <c r="M24" s="111"/>
      <c r="N24" s="112"/>
      <c r="O24" s="112"/>
      <c r="P24" s="112"/>
      <c r="R24" s="111"/>
      <c r="S24" s="112"/>
      <c r="T24" s="112"/>
      <c r="U24" s="112"/>
      <c r="W24" s="111"/>
      <c r="X24" s="112"/>
      <c r="Y24" s="112"/>
      <c r="Z24" s="112"/>
      <c r="AB24" s="111"/>
      <c r="AC24" s="112"/>
      <c r="AD24" s="112"/>
      <c r="AE24" s="112"/>
      <c r="AG24" s="105"/>
      <c r="AH24" s="112"/>
      <c r="AI24" s="112"/>
      <c r="AJ24" s="112"/>
      <c r="AL24" s="111"/>
      <c r="AM24" s="112"/>
      <c r="AN24" s="112"/>
      <c r="AO24" s="112"/>
      <c r="AQ24" s="111"/>
      <c r="AR24" s="112"/>
      <c r="AS24" s="112"/>
      <c r="AT24" s="112"/>
      <c r="AV24" s="111"/>
      <c r="AW24" s="112"/>
      <c r="AX24" s="112"/>
      <c r="AY24" s="112"/>
      <c r="BA24" s="111"/>
      <c r="BB24" s="112"/>
      <c r="BC24" s="112"/>
      <c r="BD24" s="112"/>
      <c r="BF24" s="111"/>
      <c r="BG24" s="112"/>
      <c r="BH24" s="112"/>
      <c r="BI24" s="112"/>
      <c r="BK24" s="111"/>
      <c r="BL24" s="112"/>
      <c r="BM24" s="112"/>
      <c r="BN24" s="112"/>
      <c r="BP24" s="111"/>
      <c r="BQ24" s="112"/>
      <c r="BR24" s="112"/>
      <c r="BS24" s="112"/>
      <c r="BU24" s="111"/>
      <c r="BV24" s="112"/>
      <c r="BW24" s="112"/>
      <c r="BX24" s="112"/>
    </row>
    <row r="25" spans="1:76" x14ac:dyDescent="0.25">
      <c r="A25" s="105" t="s">
        <v>111</v>
      </c>
      <c r="B25" s="105" t="s">
        <v>233</v>
      </c>
      <c r="C25" s="111">
        <v>0.75900000000000001</v>
      </c>
      <c r="D25" s="112">
        <v>1.978</v>
      </c>
      <c r="E25" s="112">
        <v>1.75</v>
      </c>
      <c r="F25" s="112">
        <v>2.2349999999999999</v>
      </c>
      <c r="G25" s="98"/>
      <c r="H25" s="111">
        <v>0.74</v>
      </c>
      <c r="I25" s="112">
        <v>1.7629999999999999</v>
      </c>
      <c r="J25" s="112">
        <v>1.619</v>
      </c>
      <c r="K25" s="112">
        <v>1.9179999999999999</v>
      </c>
      <c r="M25" s="111">
        <v>0.74399999999999999</v>
      </c>
      <c r="N25" s="112">
        <v>1.8340000000000001</v>
      </c>
      <c r="O25" s="112">
        <v>1.5609999999999999</v>
      </c>
      <c r="P25" s="112">
        <v>2.153</v>
      </c>
      <c r="R25" s="111">
        <v>0.72799999999999998</v>
      </c>
      <c r="S25" s="112">
        <v>1.95</v>
      </c>
      <c r="T25" s="112">
        <v>1.7929999999999999</v>
      </c>
      <c r="U25" s="112">
        <v>2.12</v>
      </c>
      <c r="W25" s="111">
        <v>0.752</v>
      </c>
      <c r="X25" s="112">
        <v>1.9119999999999999</v>
      </c>
      <c r="Y25" s="112">
        <v>1.752</v>
      </c>
      <c r="Z25" s="112">
        <v>2.0870000000000002</v>
      </c>
      <c r="AB25" s="111">
        <v>0.748</v>
      </c>
      <c r="AC25" s="112">
        <v>2.1389999999999998</v>
      </c>
      <c r="AD25" s="112">
        <v>1.883</v>
      </c>
      <c r="AE25" s="112">
        <v>2.431</v>
      </c>
      <c r="AG25" s="111">
        <v>0.72399999999999998</v>
      </c>
      <c r="AH25" s="112">
        <v>1.901</v>
      </c>
      <c r="AI25" s="112">
        <v>1.7350000000000001</v>
      </c>
      <c r="AJ25" s="112">
        <v>2.0819999999999999</v>
      </c>
      <c r="AL25" s="111">
        <v>0.68</v>
      </c>
      <c r="AM25" s="112">
        <v>1.9339999999999999</v>
      </c>
      <c r="AN25" s="112">
        <v>1.8660000000000001</v>
      </c>
      <c r="AO25" s="112">
        <v>2.0049999999999999</v>
      </c>
      <c r="AQ25" s="111">
        <v>0.52400000000000002</v>
      </c>
      <c r="AR25" s="112">
        <v>1.821</v>
      </c>
      <c r="AS25" s="112">
        <v>1.7669999999999999</v>
      </c>
      <c r="AT25" s="112">
        <v>1.8779999999999999</v>
      </c>
      <c r="AV25" s="111">
        <v>0.71399999999999997</v>
      </c>
      <c r="AW25" s="112">
        <v>1.837</v>
      </c>
      <c r="AX25" s="112">
        <v>1.7729999999999999</v>
      </c>
      <c r="AY25" s="112">
        <v>1.9039999999999999</v>
      </c>
      <c r="BA25" s="111">
        <v>0.73299999999999998</v>
      </c>
      <c r="BB25" s="112">
        <v>2.254</v>
      </c>
      <c r="BC25" s="112">
        <v>2.0739999999999998</v>
      </c>
      <c r="BD25" s="112">
        <v>2.4510000000000001</v>
      </c>
      <c r="BF25" s="111">
        <v>0.76700000000000002</v>
      </c>
      <c r="BG25" s="112">
        <v>1.98</v>
      </c>
      <c r="BH25" s="112">
        <v>1.7849999999999999</v>
      </c>
      <c r="BI25" s="112">
        <v>2.1970000000000001</v>
      </c>
      <c r="BK25" s="111">
        <v>0.749</v>
      </c>
      <c r="BL25" s="112">
        <v>2.1139999999999999</v>
      </c>
      <c r="BM25" s="112">
        <v>1.9119999999999999</v>
      </c>
      <c r="BN25" s="112">
        <v>2.3380000000000001</v>
      </c>
      <c r="BP25" s="111">
        <v>0.75</v>
      </c>
      <c r="BQ25" s="112">
        <v>1.8120000000000001</v>
      </c>
      <c r="BR25" s="112">
        <v>1.6359999999999999</v>
      </c>
      <c r="BS25" s="112">
        <v>2.008</v>
      </c>
      <c r="BU25" s="111">
        <v>0.68100000000000005</v>
      </c>
      <c r="BV25" s="112">
        <v>1.871</v>
      </c>
      <c r="BW25" s="112">
        <v>1.716</v>
      </c>
      <c r="BX25" s="112">
        <v>2.04</v>
      </c>
    </row>
    <row r="26" spans="1:76" x14ac:dyDescent="0.25">
      <c r="A26" s="105"/>
      <c r="B26" s="105" t="s">
        <v>234</v>
      </c>
      <c r="C26" s="111">
        <v>0.85099999999999998</v>
      </c>
      <c r="D26" s="112">
        <v>1.4119999999999999</v>
      </c>
      <c r="E26" s="112">
        <v>1.304</v>
      </c>
      <c r="F26" s="112">
        <v>1.5289999999999999</v>
      </c>
      <c r="G26" s="98"/>
      <c r="H26" s="111">
        <v>0.82499999999999996</v>
      </c>
      <c r="I26" s="112">
        <v>1.345</v>
      </c>
      <c r="J26" s="112">
        <v>1.274</v>
      </c>
      <c r="K26" s="112">
        <v>1.42</v>
      </c>
      <c r="M26" s="111">
        <v>0.80900000000000005</v>
      </c>
      <c r="N26" s="112">
        <v>1.35</v>
      </c>
      <c r="O26" s="112">
        <v>1.212</v>
      </c>
      <c r="P26" s="112">
        <v>1.5029999999999999</v>
      </c>
      <c r="R26" s="111">
        <v>0.81200000000000006</v>
      </c>
      <c r="S26" s="112">
        <v>1.415</v>
      </c>
      <c r="T26" s="112">
        <v>1.341</v>
      </c>
      <c r="U26" s="112">
        <v>1.4930000000000001</v>
      </c>
      <c r="W26" s="111">
        <v>0.85099999999999998</v>
      </c>
      <c r="X26" s="112">
        <v>1.2669999999999999</v>
      </c>
      <c r="Y26" s="112">
        <v>1.1970000000000001</v>
      </c>
      <c r="Z26" s="112">
        <v>1.34</v>
      </c>
      <c r="AB26" s="111">
        <v>0.84899999999999998</v>
      </c>
      <c r="AC26" s="112">
        <v>1.319</v>
      </c>
      <c r="AD26" s="112">
        <v>1.21</v>
      </c>
      <c r="AE26" s="112">
        <v>1.4370000000000001</v>
      </c>
      <c r="AG26" s="111">
        <v>0.83</v>
      </c>
      <c r="AH26" s="112">
        <v>1.292</v>
      </c>
      <c r="AI26" s="112">
        <v>1.216</v>
      </c>
      <c r="AJ26" s="112">
        <v>1.3720000000000001</v>
      </c>
      <c r="AL26" s="111">
        <v>0.78900000000000003</v>
      </c>
      <c r="AM26" s="112">
        <v>1.4419999999999999</v>
      </c>
      <c r="AN26" s="112">
        <v>1.4059999999999999</v>
      </c>
      <c r="AO26" s="112">
        <v>1.478</v>
      </c>
      <c r="AQ26" s="111">
        <v>0.66</v>
      </c>
      <c r="AR26" s="112">
        <v>1.395</v>
      </c>
      <c r="AS26" s="112">
        <v>1.3680000000000001</v>
      </c>
      <c r="AT26" s="112">
        <v>1.423</v>
      </c>
      <c r="AV26" s="111">
        <v>0.81100000000000005</v>
      </c>
      <c r="AW26" s="112">
        <v>1.3839999999999999</v>
      </c>
      <c r="AX26" s="112">
        <v>1.3520000000000001</v>
      </c>
      <c r="AY26" s="112">
        <v>1.4159999999999999</v>
      </c>
      <c r="BA26" s="111">
        <v>0.83399999999999996</v>
      </c>
      <c r="BB26" s="112">
        <v>1.5209999999999999</v>
      </c>
      <c r="BC26" s="112">
        <v>1.4350000000000001</v>
      </c>
      <c r="BD26" s="112">
        <v>1.611</v>
      </c>
      <c r="BF26" s="111">
        <v>0.85</v>
      </c>
      <c r="BG26" s="112">
        <v>1.359</v>
      </c>
      <c r="BH26" s="112">
        <v>1.2749999999999999</v>
      </c>
      <c r="BI26" s="112">
        <v>1.4490000000000001</v>
      </c>
      <c r="BK26" s="111">
        <v>0.85099999999999998</v>
      </c>
      <c r="BL26" s="112">
        <v>1.4319999999999999</v>
      </c>
      <c r="BM26" s="112">
        <v>1.3420000000000001</v>
      </c>
      <c r="BN26" s="112">
        <v>1.5269999999999999</v>
      </c>
      <c r="BP26" s="111">
        <v>0.83099999999999996</v>
      </c>
      <c r="BQ26" s="112">
        <v>1.399</v>
      </c>
      <c r="BR26" s="112">
        <v>1.31</v>
      </c>
      <c r="BS26" s="112">
        <v>1.4930000000000001</v>
      </c>
      <c r="BU26" s="111">
        <v>0.77200000000000002</v>
      </c>
      <c r="BV26" s="112">
        <v>1.4419999999999999</v>
      </c>
      <c r="BW26" s="112">
        <v>1.3640000000000001</v>
      </c>
      <c r="BX26" s="112">
        <v>1.524</v>
      </c>
    </row>
    <row r="27" spans="1:76" x14ac:dyDescent="0.25">
      <c r="A27" s="105"/>
      <c r="B27" s="115" t="s">
        <v>235</v>
      </c>
      <c r="C27" s="111">
        <v>0.89600000000000002</v>
      </c>
      <c r="D27" s="105" t="s">
        <v>171</v>
      </c>
      <c r="E27" s="105"/>
      <c r="F27" s="105"/>
      <c r="H27" s="111">
        <v>0.871</v>
      </c>
      <c r="I27" s="117" t="s">
        <v>171</v>
      </c>
      <c r="J27" s="105"/>
      <c r="K27" s="105"/>
      <c r="M27" s="111">
        <v>0.84599999999999997</v>
      </c>
      <c r="N27" s="112" t="s">
        <v>171</v>
      </c>
      <c r="O27" s="112"/>
      <c r="P27" s="112"/>
      <c r="R27" s="111">
        <v>0.86899999999999999</v>
      </c>
      <c r="S27" s="112" t="s">
        <v>171</v>
      </c>
      <c r="T27" s="112"/>
      <c r="U27" s="112"/>
      <c r="W27" s="111">
        <v>0.88900000000000001</v>
      </c>
      <c r="X27" s="112" t="s">
        <v>171</v>
      </c>
      <c r="Y27" s="112"/>
      <c r="Z27" s="112"/>
      <c r="AB27" s="111">
        <v>0.88500000000000001</v>
      </c>
      <c r="AC27" s="112" t="s">
        <v>171</v>
      </c>
      <c r="AD27" s="112"/>
      <c r="AE27" s="112"/>
      <c r="AG27" s="111">
        <v>0.872</v>
      </c>
      <c r="AH27" s="112" t="s">
        <v>171</v>
      </c>
      <c r="AI27" s="112"/>
      <c r="AJ27" s="112"/>
      <c r="AL27" s="111">
        <v>0.86</v>
      </c>
      <c r="AM27" s="112" t="s">
        <v>171</v>
      </c>
      <c r="AN27" s="112"/>
      <c r="AO27" s="112"/>
      <c r="AQ27" s="111">
        <v>0.76100000000000001</v>
      </c>
      <c r="AR27" s="112" t="s">
        <v>171</v>
      </c>
      <c r="AS27" s="112"/>
      <c r="AT27" s="112"/>
      <c r="AV27" s="111">
        <v>0.875</v>
      </c>
      <c r="AW27" s="112" t="s">
        <v>171</v>
      </c>
      <c r="AX27" s="112"/>
      <c r="AY27" s="112"/>
      <c r="BA27" s="111">
        <v>0.89300000000000002</v>
      </c>
      <c r="BB27" s="112" t="s">
        <v>171</v>
      </c>
      <c r="BC27" s="112"/>
      <c r="BD27" s="112"/>
      <c r="BF27" s="111">
        <v>0.89</v>
      </c>
      <c r="BG27" s="112" t="s">
        <v>171</v>
      </c>
      <c r="BH27" s="112"/>
      <c r="BI27" s="112"/>
      <c r="BK27" s="111">
        <v>0.90100000000000002</v>
      </c>
      <c r="BL27" s="112" t="s">
        <v>171</v>
      </c>
      <c r="BM27" s="112"/>
      <c r="BN27" s="112"/>
      <c r="BP27" s="111">
        <v>0.89100000000000001</v>
      </c>
      <c r="BQ27" s="112" t="s">
        <v>171</v>
      </c>
      <c r="BR27" s="112"/>
      <c r="BS27" s="112"/>
      <c r="BU27" s="111">
        <v>0.84799999999999998</v>
      </c>
      <c r="BV27" s="112" t="s">
        <v>171</v>
      </c>
      <c r="BW27" s="112"/>
      <c r="BX27" s="112"/>
    </row>
    <row r="28" spans="1:76" x14ac:dyDescent="0.25">
      <c r="A28" s="105"/>
      <c r="B28" s="115"/>
      <c r="C28" s="120"/>
      <c r="D28" s="117"/>
      <c r="E28" s="117"/>
      <c r="F28" s="117"/>
      <c r="G28" s="98"/>
      <c r="H28" s="111"/>
      <c r="I28" s="105"/>
      <c r="J28" s="117"/>
      <c r="K28" s="117"/>
      <c r="M28" s="111"/>
      <c r="N28" s="112"/>
      <c r="O28" s="112"/>
      <c r="P28" s="112"/>
      <c r="R28" s="111"/>
      <c r="S28" s="112"/>
      <c r="T28" s="112"/>
      <c r="U28" s="112"/>
      <c r="W28" s="111"/>
      <c r="X28" s="112"/>
      <c r="Y28" s="112"/>
      <c r="Z28" s="112"/>
      <c r="AB28" s="111"/>
      <c r="AC28" s="112"/>
      <c r="AD28" s="112"/>
      <c r="AE28" s="112"/>
      <c r="AG28" s="105"/>
      <c r="AH28" s="112"/>
      <c r="AI28" s="112"/>
      <c r="AJ28" s="112"/>
      <c r="AL28" s="111"/>
      <c r="AM28" s="112"/>
      <c r="AN28" s="112"/>
      <c r="AO28" s="112"/>
      <c r="AQ28" s="111"/>
      <c r="AR28" s="112"/>
      <c r="AS28" s="112"/>
      <c r="AT28" s="112"/>
      <c r="AV28" s="111"/>
      <c r="AW28" s="112"/>
      <c r="AX28" s="112"/>
      <c r="AY28" s="112"/>
      <c r="BA28" s="111"/>
      <c r="BB28" s="112"/>
      <c r="BC28" s="112"/>
      <c r="BD28" s="112"/>
      <c r="BF28" s="111"/>
      <c r="BG28" s="112"/>
      <c r="BH28" s="112"/>
      <c r="BI28" s="112"/>
      <c r="BK28" s="111"/>
      <c r="BL28" s="112"/>
      <c r="BM28" s="112"/>
      <c r="BN28" s="112"/>
      <c r="BP28" s="111"/>
      <c r="BQ28" s="112"/>
      <c r="BR28" s="112"/>
      <c r="BS28" s="112"/>
      <c r="BU28" s="111"/>
      <c r="BV28" s="112"/>
      <c r="BW28" s="112"/>
      <c r="BX28" s="112"/>
    </row>
    <row r="29" spans="1:76" s="107" customFormat="1" x14ac:dyDescent="0.25">
      <c r="A29" s="105" t="s">
        <v>80</v>
      </c>
      <c r="B29" s="115" t="s">
        <v>81</v>
      </c>
      <c r="C29" s="111">
        <v>0.88300000000000001</v>
      </c>
      <c r="D29" s="112" t="s">
        <v>171</v>
      </c>
      <c r="E29" s="112"/>
      <c r="F29" s="112"/>
      <c r="G29" s="121"/>
      <c r="H29" s="111">
        <v>0.85699999999999998</v>
      </c>
      <c r="I29" s="112" t="s">
        <v>171</v>
      </c>
      <c r="J29" s="112"/>
      <c r="K29" s="112"/>
      <c r="M29" s="111">
        <v>0.83099999999999996</v>
      </c>
      <c r="N29" s="112" t="s">
        <v>171</v>
      </c>
      <c r="O29" s="112"/>
      <c r="P29" s="112"/>
      <c r="R29" s="111">
        <v>0.85</v>
      </c>
      <c r="S29" s="112" t="s">
        <v>171</v>
      </c>
      <c r="T29" s="112"/>
      <c r="U29" s="112"/>
      <c r="W29" s="111">
        <v>0.88200000000000001</v>
      </c>
      <c r="X29" s="112" t="s">
        <v>171</v>
      </c>
      <c r="Y29" s="112"/>
      <c r="Z29" s="112"/>
      <c r="AB29" s="111">
        <v>0.872</v>
      </c>
      <c r="AC29" s="112" t="s">
        <v>171</v>
      </c>
      <c r="AD29" s="112"/>
      <c r="AE29" s="112"/>
      <c r="AG29" s="111">
        <v>0.86199999999999999</v>
      </c>
      <c r="AH29" s="112" t="s">
        <v>171</v>
      </c>
      <c r="AI29" s="112"/>
      <c r="AJ29" s="112"/>
      <c r="AL29" s="111">
        <v>0.85099999999999998</v>
      </c>
      <c r="AM29" s="112" t="s">
        <v>171</v>
      </c>
      <c r="AN29" s="112"/>
      <c r="AO29" s="112"/>
      <c r="AQ29" s="111">
        <v>0.76200000000000001</v>
      </c>
      <c r="AR29" s="112" t="s">
        <v>171</v>
      </c>
      <c r="AS29" s="112"/>
      <c r="AT29" s="112"/>
      <c r="AV29" s="111">
        <v>0.86599999999999999</v>
      </c>
      <c r="AW29" s="112" t="s">
        <v>171</v>
      </c>
      <c r="AX29" s="112"/>
      <c r="AY29" s="112"/>
      <c r="BA29" s="111">
        <v>0.873</v>
      </c>
      <c r="BB29" s="112" t="s">
        <v>171</v>
      </c>
      <c r="BC29" s="112"/>
      <c r="BD29" s="112"/>
      <c r="BF29" s="111">
        <v>0.878</v>
      </c>
      <c r="BG29" s="112" t="s">
        <v>171</v>
      </c>
      <c r="BH29" s="112"/>
      <c r="BI29" s="112"/>
      <c r="BK29" s="111">
        <v>0.88400000000000001</v>
      </c>
      <c r="BL29" s="112" t="s">
        <v>171</v>
      </c>
      <c r="BM29" s="112"/>
      <c r="BN29" s="112"/>
      <c r="BP29" s="111">
        <v>0.877</v>
      </c>
      <c r="BQ29" s="112" t="s">
        <v>171</v>
      </c>
      <c r="BR29" s="112"/>
      <c r="BS29" s="112"/>
      <c r="BU29" s="111">
        <v>0.83</v>
      </c>
      <c r="BV29" s="112" t="s">
        <v>171</v>
      </c>
      <c r="BW29" s="112"/>
      <c r="BX29" s="112"/>
    </row>
    <row r="30" spans="1:76" s="107" customFormat="1" x14ac:dyDescent="0.25">
      <c r="A30" s="105"/>
      <c r="B30" s="115" t="s">
        <v>82</v>
      </c>
      <c r="C30" s="111">
        <v>0.82</v>
      </c>
      <c r="D30" s="112">
        <v>1.321</v>
      </c>
      <c r="E30" s="112">
        <v>1.0740000000000001</v>
      </c>
      <c r="F30" s="112">
        <v>1.6240000000000001</v>
      </c>
      <c r="G30" s="121"/>
      <c r="H30" s="111">
        <v>0.80300000000000005</v>
      </c>
      <c r="I30" s="112">
        <v>1.4770000000000001</v>
      </c>
      <c r="J30" s="112">
        <v>1.3120000000000001</v>
      </c>
      <c r="K30" s="112">
        <v>1.663</v>
      </c>
      <c r="M30" s="111">
        <v>0.70799999999999996</v>
      </c>
      <c r="N30" s="112">
        <v>1.857</v>
      </c>
      <c r="O30" s="112">
        <v>1.359</v>
      </c>
      <c r="P30" s="112">
        <v>2.536</v>
      </c>
      <c r="R30" s="111">
        <v>0.80100000000000005</v>
      </c>
      <c r="S30" s="112">
        <v>1.3260000000000001</v>
      </c>
      <c r="T30" s="112">
        <v>1.165</v>
      </c>
      <c r="U30" s="112">
        <v>1.5089999999999999</v>
      </c>
      <c r="W30" s="111">
        <v>0.80800000000000005</v>
      </c>
      <c r="X30" s="112">
        <v>1.5049999999999999</v>
      </c>
      <c r="Y30" s="112">
        <v>1.3140000000000001</v>
      </c>
      <c r="Z30" s="112">
        <v>1.724</v>
      </c>
      <c r="AB30" s="111">
        <v>0.79300000000000004</v>
      </c>
      <c r="AC30" s="112">
        <v>1.5409999999999999</v>
      </c>
      <c r="AD30" s="112">
        <v>1.254</v>
      </c>
      <c r="AE30" s="112">
        <v>1.8939999999999999</v>
      </c>
      <c r="AG30" s="111">
        <v>0.745</v>
      </c>
      <c r="AH30" s="112">
        <v>1.8560000000000001</v>
      </c>
      <c r="AI30" s="112">
        <v>1.5780000000000001</v>
      </c>
      <c r="AJ30" s="112">
        <v>2.1840000000000002</v>
      </c>
      <c r="AL30" s="111">
        <v>0.752</v>
      </c>
      <c r="AM30" s="112">
        <v>1.4139999999999999</v>
      </c>
      <c r="AN30" s="112">
        <v>1.3360000000000001</v>
      </c>
      <c r="AO30" s="112">
        <v>1.4970000000000001</v>
      </c>
      <c r="AQ30" s="111">
        <v>0.69399999999999995</v>
      </c>
      <c r="AR30" s="112">
        <v>1.286</v>
      </c>
      <c r="AS30" s="112">
        <v>1.242</v>
      </c>
      <c r="AT30" s="112">
        <v>1.331</v>
      </c>
      <c r="AV30" s="111">
        <v>0.79700000000000004</v>
      </c>
      <c r="AW30" s="112">
        <v>1.3149999999999999</v>
      </c>
      <c r="AX30" s="112">
        <v>1.254</v>
      </c>
      <c r="AY30" s="112">
        <v>1.379</v>
      </c>
      <c r="BA30" s="111">
        <v>0.73799999999999999</v>
      </c>
      <c r="BB30" s="112">
        <v>1.5680000000000001</v>
      </c>
      <c r="BC30" s="112">
        <v>1.4139999999999999</v>
      </c>
      <c r="BD30" s="112">
        <v>1.7390000000000001</v>
      </c>
      <c r="BF30" s="111">
        <v>0.83</v>
      </c>
      <c r="BG30" s="112">
        <v>1.3919999999999999</v>
      </c>
      <c r="BH30" s="112">
        <v>1.1930000000000001</v>
      </c>
      <c r="BI30" s="112">
        <v>1.6240000000000001</v>
      </c>
      <c r="BK30" s="111">
        <v>0.83199999999999996</v>
      </c>
      <c r="BL30" s="112">
        <v>1.4379999999999999</v>
      </c>
      <c r="BM30" s="112">
        <v>1.236</v>
      </c>
      <c r="BN30" s="112">
        <v>1.6719999999999999</v>
      </c>
      <c r="BP30" s="111">
        <v>0.83699999999999997</v>
      </c>
      <c r="BQ30" s="112">
        <v>1.2250000000000001</v>
      </c>
      <c r="BR30" s="112">
        <v>1.103</v>
      </c>
      <c r="BS30" s="112">
        <v>1.361</v>
      </c>
      <c r="BU30" s="111">
        <v>0.73599999999999999</v>
      </c>
      <c r="BV30" s="112">
        <v>1.5389999999999999</v>
      </c>
      <c r="BW30" s="112">
        <v>1.377</v>
      </c>
      <c r="BX30" s="112">
        <v>1.72</v>
      </c>
    </row>
    <row r="31" spans="1:76" s="107" customFormat="1" x14ac:dyDescent="0.25">
      <c r="A31" s="105"/>
      <c r="B31" s="115" t="s">
        <v>83</v>
      </c>
      <c r="C31" s="111">
        <v>0.77300000000000002</v>
      </c>
      <c r="D31" s="112">
        <v>1.6180000000000001</v>
      </c>
      <c r="E31" s="112">
        <v>1.4390000000000001</v>
      </c>
      <c r="F31" s="112">
        <v>1.82</v>
      </c>
      <c r="G31" s="121"/>
      <c r="H31" s="111">
        <v>0.71499999999999997</v>
      </c>
      <c r="I31" s="112">
        <v>1.7769999999999999</v>
      </c>
      <c r="J31" s="112">
        <v>1.577</v>
      </c>
      <c r="K31" s="112">
        <v>2.0030000000000001</v>
      </c>
      <c r="M31" s="111">
        <v>0.68700000000000006</v>
      </c>
      <c r="N31" s="112">
        <v>1.6319999999999999</v>
      </c>
      <c r="O31" s="112">
        <v>1.23</v>
      </c>
      <c r="P31" s="112">
        <v>2.1640000000000001</v>
      </c>
      <c r="R31" s="111">
        <v>0.7</v>
      </c>
      <c r="S31" s="112">
        <v>1.7789999999999999</v>
      </c>
      <c r="T31" s="112">
        <v>1.575</v>
      </c>
      <c r="U31" s="112">
        <v>2.0089999999999999</v>
      </c>
      <c r="W31" s="111">
        <v>0.76</v>
      </c>
      <c r="X31" s="112">
        <v>1.6639999999999999</v>
      </c>
      <c r="Y31" s="112">
        <v>1.5369999999999999</v>
      </c>
      <c r="Z31" s="112">
        <v>1.802</v>
      </c>
      <c r="AB31" s="111">
        <v>0.67800000000000005</v>
      </c>
      <c r="AC31" s="112">
        <v>2.254</v>
      </c>
      <c r="AD31" s="112">
        <v>1.835</v>
      </c>
      <c r="AE31" s="112">
        <v>2.7690000000000001</v>
      </c>
      <c r="AG31" s="111">
        <v>0.71199999999999997</v>
      </c>
      <c r="AH31" s="112">
        <v>1.8220000000000001</v>
      </c>
      <c r="AI31" s="112">
        <v>1.6619999999999999</v>
      </c>
      <c r="AJ31" s="112">
        <v>1.998</v>
      </c>
      <c r="AL31" s="111">
        <v>0.69899999999999995</v>
      </c>
      <c r="AM31" s="112">
        <v>1.835</v>
      </c>
      <c r="AN31" s="112">
        <v>1.7809999999999999</v>
      </c>
      <c r="AO31" s="112">
        <v>1.891</v>
      </c>
      <c r="AQ31" s="111">
        <v>0.59299999999999997</v>
      </c>
      <c r="AR31" s="112">
        <v>1.625</v>
      </c>
      <c r="AS31" s="112">
        <v>1.583</v>
      </c>
      <c r="AT31" s="112">
        <v>1.667</v>
      </c>
      <c r="AV31" s="111">
        <v>0.72799999999999998</v>
      </c>
      <c r="AW31" s="112">
        <v>1.849</v>
      </c>
      <c r="AX31" s="112">
        <v>1.79</v>
      </c>
      <c r="AY31" s="112">
        <v>1.911</v>
      </c>
      <c r="BA31" s="111">
        <v>0.72699999999999998</v>
      </c>
      <c r="BB31" s="112">
        <v>1.9019999999999999</v>
      </c>
      <c r="BC31" s="112">
        <v>1.71</v>
      </c>
      <c r="BD31" s="112">
        <v>2.1150000000000002</v>
      </c>
      <c r="BF31" s="111">
        <v>0.72299999999999998</v>
      </c>
      <c r="BG31" s="112">
        <v>1.964</v>
      </c>
      <c r="BH31" s="112">
        <v>1.677</v>
      </c>
      <c r="BI31" s="112">
        <v>2.3010000000000002</v>
      </c>
      <c r="BK31" s="111">
        <v>0.69699999999999995</v>
      </c>
      <c r="BL31" s="112">
        <v>2.3039999999999998</v>
      </c>
      <c r="BM31" s="112">
        <v>1.988</v>
      </c>
      <c r="BN31" s="112">
        <v>2.6709999999999998</v>
      </c>
      <c r="BP31" s="111">
        <v>0.77600000000000002</v>
      </c>
      <c r="BQ31" s="112">
        <v>1.661</v>
      </c>
      <c r="BR31" s="112">
        <v>1.4870000000000001</v>
      </c>
      <c r="BS31" s="112">
        <v>1.857</v>
      </c>
      <c r="BU31" s="111">
        <v>0.67200000000000004</v>
      </c>
      <c r="BV31" s="112">
        <v>1.893</v>
      </c>
      <c r="BW31" s="112">
        <v>1.7210000000000001</v>
      </c>
      <c r="BX31" s="112">
        <v>2.081</v>
      </c>
    </row>
    <row r="32" spans="1:76" s="107" customFormat="1" x14ac:dyDescent="0.25">
      <c r="A32" s="105"/>
      <c r="B32" s="115" t="s">
        <v>84</v>
      </c>
      <c r="C32" s="111">
        <v>0.75600000000000001</v>
      </c>
      <c r="D32" s="112">
        <v>1.218</v>
      </c>
      <c r="E32" s="112">
        <v>1.0609999999999999</v>
      </c>
      <c r="F32" s="112">
        <v>1.3979999999999999</v>
      </c>
      <c r="G32" s="121"/>
      <c r="H32" s="111">
        <v>0.71199999999999997</v>
      </c>
      <c r="I32" s="112">
        <v>1.256</v>
      </c>
      <c r="J32" s="112">
        <v>1.145</v>
      </c>
      <c r="K32" s="112">
        <v>1.3779999999999999</v>
      </c>
      <c r="M32" s="111">
        <v>0.68799999999999994</v>
      </c>
      <c r="N32" s="112">
        <v>1.3640000000000001</v>
      </c>
      <c r="O32" s="112">
        <v>1.0740000000000001</v>
      </c>
      <c r="P32" s="112">
        <v>1.7310000000000001</v>
      </c>
      <c r="R32" s="111">
        <v>0.73899999999999999</v>
      </c>
      <c r="S32" s="112">
        <v>1.034</v>
      </c>
      <c r="T32" s="112">
        <v>0.94899999999999995</v>
      </c>
      <c r="U32" s="112">
        <v>1.1259999999999999</v>
      </c>
      <c r="W32" s="111">
        <v>0.79200000000000004</v>
      </c>
      <c r="X32" s="112">
        <v>1.0980000000000001</v>
      </c>
      <c r="Y32" s="112">
        <v>0.99399999999999999</v>
      </c>
      <c r="Z32" s="112">
        <v>1.2130000000000001</v>
      </c>
      <c r="AB32" s="111">
        <v>0.70799999999999996</v>
      </c>
      <c r="AC32" s="112">
        <v>1.4830000000000001</v>
      </c>
      <c r="AD32" s="112">
        <v>1.2609999999999999</v>
      </c>
      <c r="AE32" s="112">
        <v>1.744</v>
      </c>
      <c r="AG32" s="111">
        <v>0.74</v>
      </c>
      <c r="AH32" s="112">
        <v>1.2689999999999999</v>
      </c>
      <c r="AI32" s="112">
        <v>1.1459999999999999</v>
      </c>
      <c r="AJ32" s="112">
        <v>1.4059999999999999</v>
      </c>
      <c r="AL32" s="111">
        <v>0.71099999999999997</v>
      </c>
      <c r="AM32" s="112">
        <v>1.3979999999999999</v>
      </c>
      <c r="AN32" s="112">
        <v>1.35</v>
      </c>
      <c r="AO32" s="112">
        <v>1.448</v>
      </c>
      <c r="AQ32" s="111">
        <v>0.60899999999999999</v>
      </c>
      <c r="AR32" s="112">
        <v>1.407</v>
      </c>
      <c r="AS32" s="112">
        <v>1.377</v>
      </c>
      <c r="AT32" s="112">
        <v>1.4379999999999999</v>
      </c>
      <c r="AV32" s="111">
        <v>0.73399999999999999</v>
      </c>
      <c r="AW32" s="112">
        <v>1.462</v>
      </c>
      <c r="AX32" s="112">
        <v>1.4179999999999999</v>
      </c>
      <c r="AY32" s="112">
        <v>1.508</v>
      </c>
      <c r="BA32" s="111">
        <v>0.77900000000000003</v>
      </c>
      <c r="BB32" s="112">
        <v>1.1120000000000001</v>
      </c>
      <c r="BC32" s="112">
        <v>1.0029999999999999</v>
      </c>
      <c r="BD32" s="112">
        <v>1.232</v>
      </c>
      <c r="BF32" s="111">
        <v>0.746</v>
      </c>
      <c r="BG32" s="112">
        <v>1.4419999999999999</v>
      </c>
      <c r="BH32" s="112">
        <v>1.292</v>
      </c>
      <c r="BI32" s="112">
        <v>1.61</v>
      </c>
      <c r="BK32" s="111">
        <v>0.749</v>
      </c>
      <c r="BL32" s="112">
        <v>1.3959999999999999</v>
      </c>
      <c r="BM32" s="112">
        <v>1.2529999999999999</v>
      </c>
      <c r="BN32" s="112">
        <v>1.556</v>
      </c>
      <c r="BP32" s="111">
        <v>0.78100000000000003</v>
      </c>
      <c r="BQ32" s="112">
        <v>1.1890000000000001</v>
      </c>
      <c r="BR32" s="112">
        <v>1.087</v>
      </c>
      <c r="BS32" s="112">
        <v>1.3</v>
      </c>
      <c r="BU32" s="111">
        <v>0.68500000000000005</v>
      </c>
      <c r="BV32" s="112">
        <v>1.3140000000000001</v>
      </c>
      <c r="BW32" s="112">
        <v>1.208</v>
      </c>
      <c r="BX32" s="112">
        <v>1.4279999999999999</v>
      </c>
    </row>
    <row r="33" spans="2:71" x14ac:dyDescent="0.25">
      <c r="B33" s="122"/>
      <c r="C33" s="123"/>
      <c r="BG33" s="124"/>
      <c r="BH33" s="124"/>
      <c r="BI33" s="124"/>
      <c r="BQ33" s="124"/>
      <c r="BR33" s="124"/>
      <c r="BS33" s="124"/>
    </row>
    <row r="34" spans="2:71" x14ac:dyDescent="0.25">
      <c r="AW34" s="126"/>
      <c r="AX34" s="126"/>
      <c r="AY34" s="126"/>
    </row>
    <row r="36" spans="2:71" ht="13.8" x14ac:dyDescent="0.3">
      <c r="B36" s="48" t="s">
        <v>227</v>
      </c>
      <c r="C36" s="47" t="s">
        <v>271</v>
      </c>
      <c r="D36" s="47"/>
      <c r="E36" s="47"/>
    </row>
    <row r="37" spans="2:71" ht="13.8" x14ac:dyDescent="0.3">
      <c r="B37" s="48" t="s">
        <v>228</v>
      </c>
      <c r="C37" s="47" t="s">
        <v>272</v>
      </c>
      <c r="D37" s="47"/>
      <c r="E37" s="47"/>
    </row>
  </sheetData>
  <mergeCells count="15">
    <mergeCell ref="BK1:BN1"/>
    <mergeCell ref="BP1:BS1"/>
    <mergeCell ref="BU1:BX1"/>
    <mergeCell ref="AG1:AJ1"/>
    <mergeCell ref="AL1:AO1"/>
    <mergeCell ref="AQ1:AT1"/>
    <mergeCell ref="AV1:AY1"/>
    <mergeCell ref="BA1:BD1"/>
    <mergeCell ref="BF1:BI1"/>
    <mergeCell ref="AB1:AE1"/>
    <mergeCell ref="C1:F1"/>
    <mergeCell ref="H1:K1"/>
    <mergeCell ref="M1:P1"/>
    <mergeCell ref="R1:U1"/>
    <mergeCell ref="W1:Z1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6"/>
  <sheetViews>
    <sheetView workbookViewId="0">
      <selection activeCell="U16" sqref="U16"/>
    </sheetView>
  </sheetViews>
  <sheetFormatPr defaultRowHeight="15.6" x14ac:dyDescent="0.3"/>
  <cols>
    <col min="2" max="2" width="18.19921875" customWidth="1"/>
    <col min="3" max="19" width="9" style="46"/>
    <col min="29" max="29" width="15.69921875" customWidth="1"/>
    <col min="40" max="57" width="9" style="46"/>
  </cols>
  <sheetData>
    <row r="1" spans="1:57" s="89" customFormat="1" x14ac:dyDescent="0.3">
      <c r="A1" s="206" t="s">
        <v>167</v>
      </c>
      <c r="B1" s="206"/>
      <c r="C1" s="216" t="s">
        <v>270</v>
      </c>
      <c r="D1" s="216"/>
      <c r="E1" s="216"/>
      <c r="F1" s="216"/>
      <c r="G1" s="216"/>
      <c r="H1" s="216"/>
      <c r="I1" s="216"/>
      <c r="J1" s="216"/>
      <c r="K1" s="91"/>
      <c r="L1" s="216" t="s">
        <v>190</v>
      </c>
      <c r="M1" s="216"/>
      <c r="N1" s="216"/>
      <c r="O1" s="216"/>
      <c r="P1" s="91"/>
      <c r="Q1" s="216" t="s">
        <v>232</v>
      </c>
      <c r="R1" s="216"/>
      <c r="S1" s="216"/>
      <c r="T1" s="97"/>
      <c r="U1" s="216" t="s">
        <v>416</v>
      </c>
      <c r="V1" s="216"/>
      <c r="W1" s="216"/>
      <c r="X1" s="216"/>
      <c r="Y1" s="216"/>
      <c r="Z1" s="216"/>
      <c r="AA1" s="216"/>
      <c r="AB1" s="216"/>
      <c r="AC1" s="91"/>
      <c r="AD1" s="90"/>
      <c r="AE1" s="90"/>
      <c r="AF1" s="216" t="s">
        <v>191</v>
      </c>
      <c r="AG1" s="216"/>
      <c r="AH1" s="216"/>
      <c r="AI1" s="216"/>
      <c r="AJ1" s="208"/>
      <c r="AK1" s="216" t="s">
        <v>168</v>
      </c>
      <c r="AL1" s="216"/>
      <c r="AM1" s="216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3"/>
      <c r="BC1" s="133"/>
      <c r="BD1" s="133"/>
      <c r="BE1" s="133"/>
    </row>
    <row r="2" spans="1:57" s="96" customFormat="1" x14ac:dyDescent="0.3">
      <c r="A2" s="207" t="s">
        <v>27</v>
      </c>
      <c r="B2" s="207" t="s">
        <v>28</v>
      </c>
      <c r="C2" s="91" t="s">
        <v>180</v>
      </c>
      <c r="D2" s="91" t="s">
        <v>3</v>
      </c>
      <c r="E2" s="91" t="s">
        <v>181</v>
      </c>
      <c r="F2" s="91" t="s">
        <v>0</v>
      </c>
      <c r="G2" s="91" t="s">
        <v>182</v>
      </c>
      <c r="H2" s="91" t="s">
        <v>146</v>
      </c>
      <c r="I2" s="91" t="s">
        <v>147</v>
      </c>
      <c r="J2" s="91" t="s">
        <v>148</v>
      </c>
      <c r="K2" s="91"/>
      <c r="L2" s="92" t="s">
        <v>225</v>
      </c>
      <c r="M2" s="91" t="s">
        <v>169</v>
      </c>
      <c r="N2" s="91" t="s">
        <v>147</v>
      </c>
      <c r="O2" s="91" t="s">
        <v>170</v>
      </c>
      <c r="P2" s="91"/>
      <c r="Q2" s="91" t="s">
        <v>169</v>
      </c>
      <c r="R2" s="91" t="s">
        <v>147</v>
      </c>
      <c r="S2" s="91" t="s">
        <v>170</v>
      </c>
      <c r="T2" s="184"/>
      <c r="U2" s="93" t="s">
        <v>180</v>
      </c>
      <c r="V2" s="93" t="s">
        <v>3</v>
      </c>
      <c r="W2" s="93" t="s">
        <v>181</v>
      </c>
      <c r="X2" s="93" t="s">
        <v>0</v>
      </c>
      <c r="Y2" s="93" t="s">
        <v>182</v>
      </c>
      <c r="Z2" s="93" t="s">
        <v>146</v>
      </c>
      <c r="AA2" s="93" t="s">
        <v>147</v>
      </c>
      <c r="AB2" s="93" t="s">
        <v>148</v>
      </c>
      <c r="AC2" s="93" t="s">
        <v>415</v>
      </c>
      <c r="AD2" s="94" t="s">
        <v>183</v>
      </c>
      <c r="AE2" s="94"/>
      <c r="AF2" s="94" t="s">
        <v>225</v>
      </c>
      <c r="AG2" s="93" t="s">
        <v>169</v>
      </c>
      <c r="AH2" s="93" t="s">
        <v>147</v>
      </c>
      <c r="AI2" s="93" t="s">
        <v>170</v>
      </c>
      <c r="AJ2" s="95"/>
      <c r="AK2" s="93" t="s">
        <v>169</v>
      </c>
      <c r="AL2" s="93" t="s">
        <v>147</v>
      </c>
      <c r="AM2" s="93" t="s">
        <v>170</v>
      </c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</row>
    <row r="3" spans="1:57" x14ac:dyDescent="0.3">
      <c r="A3" s="49" t="s">
        <v>189</v>
      </c>
      <c r="B3" s="50"/>
      <c r="C3" s="185">
        <v>1073066</v>
      </c>
      <c r="D3" s="186">
        <v>0.82314577298836467</v>
      </c>
      <c r="E3" s="187">
        <v>0.82314577298836467</v>
      </c>
      <c r="F3" s="185">
        <v>1303616</v>
      </c>
      <c r="G3" s="188"/>
      <c r="H3" s="187">
        <v>3.3417292288054264E-4</v>
      </c>
      <c r="I3" s="189">
        <v>0.82249080609491032</v>
      </c>
      <c r="J3" s="189">
        <v>0.82380073988181901</v>
      </c>
      <c r="K3" s="189"/>
      <c r="L3" s="190"/>
      <c r="M3" s="188"/>
      <c r="N3" s="188"/>
      <c r="O3" s="188"/>
      <c r="P3" s="188"/>
      <c r="Q3" s="188"/>
      <c r="R3" s="188"/>
      <c r="S3" s="188"/>
      <c r="T3" s="54"/>
      <c r="U3" s="51">
        <v>1069654</v>
      </c>
      <c r="V3" s="52">
        <v>0.82052843782218077</v>
      </c>
      <c r="W3" s="53">
        <v>0.82052843782218077</v>
      </c>
      <c r="X3" s="51">
        <v>1303616</v>
      </c>
      <c r="Y3" s="54"/>
      <c r="Z3" s="53">
        <v>3.3610099576389949E-4</v>
      </c>
      <c r="AA3" s="55">
        <v>0.81986969197531545</v>
      </c>
      <c r="AB3" s="55">
        <v>0.82118718366904608</v>
      </c>
      <c r="AC3" s="55">
        <v>-2.6173351661838984E-3</v>
      </c>
      <c r="AD3" s="57" t="s">
        <v>149</v>
      </c>
      <c r="AE3" s="35"/>
      <c r="AF3" s="35"/>
      <c r="AG3" s="54"/>
      <c r="AH3" s="54"/>
      <c r="AI3" s="54"/>
      <c r="AJ3" s="35"/>
      <c r="AK3" s="54"/>
      <c r="AL3" s="54"/>
      <c r="AM3" s="54"/>
    </row>
    <row r="4" spans="1:57" x14ac:dyDescent="0.3">
      <c r="A4" s="50"/>
      <c r="B4" s="50"/>
      <c r="C4" s="188"/>
      <c r="D4" s="188"/>
      <c r="E4" s="188"/>
      <c r="F4" s="188"/>
      <c r="G4" s="188"/>
      <c r="H4" s="188"/>
      <c r="I4" s="188"/>
      <c r="J4" s="188"/>
      <c r="K4" s="188"/>
      <c r="L4" s="190"/>
      <c r="M4" s="188"/>
      <c r="N4" s="188"/>
      <c r="O4" s="188"/>
      <c r="P4" s="188"/>
      <c r="Q4" s="188"/>
      <c r="R4" s="188"/>
      <c r="S4" s="188"/>
      <c r="T4" s="54"/>
      <c r="U4" s="54"/>
      <c r="V4" s="54"/>
      <c r="W4" s="54"/>
      <c r="X4" s="54"/>
      <c r="Y4" s="54"/>
      <c r="Z4" s="54"/>
      <c r="AA4" s="54"/>
      <c r="AB4" s="54"/>
      <c r="AC4" s="54"/>
      <c r="AD4" s="56"/>
      <c r="AE4" s="56"/>
      <c r="AF4" s="56"/>
      <c r="AG4" s="54"/>
      <c r="AH4" s="54"/>
      <c r="AI4" s="54"/>
      <c r="AJ4" s="35"/>
      <c r="AK4" s="54"/>
      <c r="AL4" s="54"/>
      <c r="AM4" s="54"/>
    </row>
    <row r="5" spans="1:57" x14ac:dyDescent="0.3">
      <c r="A5" s="49" t="s">
        <v>161</v>
      </c>
      <c r="B5" s="49" t="s">
        <v>4</v>
      </c>
      <c r="C5" s="185">
        <v>25338</v>
      </c>
      <c r="D5" s="186">
        <v>0.88799327118525273</v>
      </c>
      <c r="E5" s="187">
        <v>0.88799327118525273</v>
      </c>
      <c r="F5" s="185">
        <v>28534</v>
      </c>
      <c r="G5" s="189">
        <v>2.1888347488831068E-2</v>
      </c>
      <c r="H5" s="187">
        <v>1.8670053647099072E-3</v>
      </c>
      <c r="I5" s="189">
        <v>0.8843340079114782</v>
      </c>
      <c r="J5" s="189">
        <v>0.89165253445902726</v>
      </c>
      <c r="K5" s="189"/>
      <c r="L5" s="189">
        <v>0.11200672881474727</v>
      </c>
      <c r="M5" s="191" t="s">
        <v>171</v>
      </c>
      <c r="N5" s="191"/>
      <c r="O5" s="191"/>
      <c r="P5" s="192"/>
      <c r="Q5" s="191" t="s">
        <v>171</v>
      </c>
      <c r="R5" s="191"/>
      <c r="S5" s="191"/>
      <c r="T5" s="58"/>
      <c r="U5" s="51">
        <v>24903</v>
      </c>
      <c r="V5" s="52">
        <v>0.87363620417470622</v>
      </c>
      <c r="W5" s="53">
        <v>0.87363620417470622</v>
      </c>
      <c r="X5" s="51">
        <v>28505</v>
      </c>
      <c r="Y5" s="55">
        <v>2.1866101674112622E-2</v>
      </c>
      <c r="Z5" s="53">
        <v>1.9679593367835937E-3</v>
      </c>
      <c r="AA5" s="55">
        <v>0.86977907475157101</v>
      </c>
      <c r="AB5" s="55">
        <v>0.87749333359784143</v>
      </c>
      <c r="AC5" s="55">
        <v>-1.4357067010546509E-2</v>
      </c>
      <c r="AD5" s="57" t="s">
        <v>149</v>
      </c>
      <c r="AE5" s="35"/>
      <c r="AF5" s="60">
        <v>0.12636379582529378</v>
      </c>
      <c r="AG5" s="58" t="s">
        <v>171</v>
      </c>
      <c r="AH5" s="58"/>
      <c r="AI5" s="58"/>
      <c r="AJ5" s="59"/>
      <c r="AK5" s="58" t="s">
        <v>171</v>
      </c>
      <c r="AL5" s="58"/>
      <c r="AM5" s="58"/>
    </row>
    <row r="6" spans="1:57" x14ac:dyDescent="0.3">
      <c r="A6" s="49"/>
      <c r="B6" s="49" t="s">
        <v>5</v>
      </c>
      <c r="C6" s="185">
        <v>46423</v>
      </c>
      <c r="D6" s="186">
        <v>0.84869924495877436</v>
      </c>
      <c r="E6" s="187">
        <v>0.84869924495877436</v>
      </c>
      <c r="F6" s="185">
        <v>54699</v>
      </c>
      <c r="G6" s="189">
        <v>4.195944204428298E-2</v>
      </c>
      <c r="H6" s="187">
        <v>1.5321728493214537E-3</v>
      </c>
      <c r="I6" s="189">
        <v>0.84569624135601418</v>
      </c>
      <c r="J6" s="189">
        <v>0.85170224856153454</v>
      </c>
      <c r="K6" s="189"/>
      <c r="L6" s="189">
        <v>0.15130075504122564</v>
      </c>
      <c r="M6" s="191">
        <v>1.413</v>
      </c>
      <c r="N6" s="191">
        <v>1.353</v>
      </c>
      <c r="O6" s="191">
        <v>1.476</v>
      </c>
      <c r="P6" s="192"/>
      <c r="Q6" s="191">
        <v>1.4710000000000001</v>
      </c>
      <c r="R6" s="191">
        <v>1.4059999999999999</v>
      </c>
      <c r="S6" s="191">
        <v>1.5389999999999999</v>
      </c>
      <c r="T6" s="58"/>
      <c r="U6" s="51">
        <v>46560</v>
      </c>
      <c r="V6" s="52">
        <v>0.84968155190977612</v>
      </c>
      <c r="W6" s="53">
        <v>0.84968155190977612</v>
      </c>
      <c r="X6" s="51">
        <v>54797</v>
      </c>
      <c r="Y6" s="55">
        <v>4.2034617556090136E-2</v>
      </c>
      <c r="Z6" s="53">
        <v>1.52670752055284E-3</v>
      </c>
      <c r="AA6" s="55">
        <v>0.84668926015456614</v>
      </c>
      <c r="AB6" s="55">
        <v>0.85267384366498611</v>
      </c>
      <c r="AC6" s="55">
        <v>9.8230695100176568E-4</v>
      </c>
      <c r="AD6" s="35"/>
      <c r="AE6" s="35"/>
      <c r="AF6" s="60">
        <v>0.15031844809022388</v>
      </c>
      <c r="AG6" s="58">
        <v>1.2230000000000001</v>
      </c>
      <c r="AH6" s="58">
        <v>1.173</v>
      </c>
      <c r="AI6" s="58">
        <v>1.276</v>
      </c>
      <c r="AJ6" s="59"/>
      <c r="AK6" s="58">
        <v>1.256</v>
      </c>
      <c r="AL6" s="58">
        <v>1.202</v>
      </c>
      <c r="AM6" s="58">
        <v>1.3120000000000001</v>
      </c>
    </row>
    <row r="7" spans="1:57" x14ac:dyDescent="0.3">
      <c r="A7" s="49"/>
      <c r="B7" s="49" t="s">
        <v>6</v>
      </c>
      <c r="C7" s="185">
        <v>9824</v>
      </c>
      <c r="D7" s="186">
        <v>0.81567585519760877</v>
      </c>
      <c r="E7" s="187">
        <v>0.81567585519760877</v>
      </c>
      <c r="F7" s="185">
        <v>12044</v>
      </c>
      <c r="G7" s="189">
        <v>9.2389169816878593E-3</v>
      </c>
      <c r="H7" s="187">
        <v>3.5331700785776344E-3</v>
      </c>
      <c r="I7" s="189">
        <v>0.80875096909234201</v>
      </c>
      <c r="J7" s="189">
        <v>0.82260074130287553</v>
      </c>
      <c r="K7" s="189"/>
      <c r="L7" s="189">
        <v>0.18432414480239123</v>
      </c>
      <c r="M7" s="191">
        <v>1.792</v>
      </c>
      <c r="N7" s="191">
        <v>1.6890000000000001</v>
      </c>
      <c r="O7" s="191">
        <v>1.9</v>
      </c>
      <c r="P7" s="192"/>
      <c r="Q7" s="191">
        <v>1.9119999999999999</v>
      </c>
      <c r="R7" s="191">
        <v>1.7989999999999999</v>
      </c>
      <c r="S7" s="191">
        <v>2.032</v>
      </c>
      <c r="T7" s="58"/>
      <c r="U7" s="51">
        <v>10121</v>
      </c>
      <c r="V7" s="52">
        <v>0.82959016393442619</v>
      </c>
      <c r="W7" s="53">
        <v>0.82959016393442619</v>
      </c>
      <c r="X7" s="51">
        <v>12200</v>
      </c>
      <c r="Y7" s="55">
        <v>9.3585841229319056E-3</v>
      </c>
      <c r="Z7" s="53">
        <v>3.4040757133331741E-3</v>
      </c>
      <c r="AA7" s="55">
        <v>0.82291829813564565</v>
      </c>
      <c r="AB7" s="55">
        <v>0.83626202973320674</v>
      </c>
      <c r="AC7" s="55">
        <v>1.3914308736817427E-2</v>
      </c>
      <c r="AD7" s="35"/>
      <c r="AE7" s="35"/>
      <c r="AF7" s="60">
        <v>0.17040983606557381</v>
      </c>
      <c r="AG7" s="58">
        <v>1.42</v>
      </c>
      <c r="AH7" s="58">
        <v>1.339</v>
      </c>
      <c r="AI7" s="58">
        <v>1.506</v>
      </c>
      <c r="AJ7" s="59"/>
      <c r="AK7" s="58">
        <v>1.476</v>
      </c>
      <c r="AL7" s="58">
        <v>1.3879999999999999</v>
      </c>
      <c r="AM7" s="58">
        <v>1.5680000000000001</v>
      </c>
    </row>
    <row r="8" spans="1:57" x14ac:dyDescent="0.3">
      <c r="A8" s="49"/>
      <c r="B8" s="49" t="s">
        <v>25</v>
      </c>
      <c r="C8" s="185">
        <v>46478</v>
      </c>
      <c r="D8" s="186">
        <v>0.84251169198419318</v>
      </c>
      <c r="E8" s="187">
        <v>0.84251169198419318</v>
      </c>
      <c r="F8" s="185">
        <v>55166</v>
      </c>
      <c r="G8" s="189">
        <v>4.2317676370955862E-2</v>
      </c>
      <c r="H8" s="187">
        <v>1.5508735146644191E-3</v>
      </c>
      <c r="I8" s="189">
        <v>0.83947203575087381</v>
      </c>
      <c r="J8" s="189">
        <v>0.84555134821751254</v>
      </c>
      <c r="K8" s="189"/>
      <c r="L8" s="189">
        <v>0.15748830801580682</v>
      </c>
      <c r="M8" s="191">
        <v>1.482</v>
      </c>
      <c r="N8" s="191">
        <v>1.419</v>
      </c>
      <c r="O8" s="191">
        <v>1.548</v>
      </c>
      <c r="P8" s="192"/>
      <c r="Q8" s="191">
        <v>1.474</v>
      </c>
      <c r="R8" s="191">
        <v>1.409</v>
      </c>
      <c r="S8" s="191">
        <v>1.542</v>
      </c>
      <c r="T8" s="58"/>
      <c r="U8" s="51">
        <v>46583</v>
      </c>
      <c r="V8" s="52">
        <v>0.84293288457014637</v>
      </c>
      <c r="W8" s="53">
        <v>0.84293288457014637</v>
      </c>
      <c r="X8" s="51">
        <v>55263</v>
      </c>
      <c r="Y8" s="55">
        <v>4.2392084785703762E-2</v>
      </c>
      <c r="Z8" s="53">
        <v>1.547825166765357E-3</v>
      </c>
      <c r="AA8" s="55">
        <v>0.83989920298892151</v>
      </c>
      <c r="AB8" s="55">
        <v>0.84596656615137122</v>
      </c>
      <c r="AC8" s="55">
        <v>4.2119258595318954E-4</v>
      </c>
      <c r="AD8" s="35"/>
      <c r="AE8" s="35"/>
      <c r="AF8" s="60">
        <v>0.15706711542985363</v>
      </c>
      <c r="AG8" s="58">
        <v>1.288</v>
      </c>
      <c r="AH8" s="58">
        <v>1.236</v>
      </c>
      <c r="AI8" s="58">
        <v>1.343</v>
      </c>
      <c r="AJ8" s="59"/>
      <c r="AK8" s="58">
        <v>1.272</v>
      </c>
      <c r="AL8" s="58">
        <v>1.218</v>
      </c>
      <c r="AM8" s="58">
        <v>1.329</v>
      </c>
    </row>
    <row r="9" spans="1:57" x14ac:dyDescent="0.3">
      <c r="A9" s="49"/>
      <c r="B9" s="49" t="s">
        <v>7</v>
      </c>
      <c r="C9" s="185">
        <v>47253</v>
      </c>
      <c r="D9" s="186">
        <v>0.86232822964760847</v>
      </c>
      <c r="E9" s="187">
        <v>0.86232822964760847</v>
      </c>
      <c r="F9" s="185">
        <v>54797</v>
      </c>
      <c r="G9" s="189">
        <v>4.2034617556090136E-2</v>
      </c>
      <c r="H9" s="187">
        <v>1.4719069606893564E-3</v>
      </c>
      <c r="I9" s="189">
        <v>0.85944334501606356</v>
      </c>
      <c r="J9" s="189">
        <v>0.86521311427915337</v>
      </c>
      <c r="K9" s="189"/>
      <c r="L9" s="189">
        <v>0.13767177035239153</v>
      </c>
      <c r="M9" s="191">
        <v>1.266</v>
      </c>
      <c r="N9" s="191">
        <v>1.2110000000000001</v>
      </c>
      <c r="O9" s="191">
        <v>1.323</v>
      </c>
      <c r="P9" s="192"/>
      <c r="Q9" s="191">
        <v>1.363</v>
      </c>
      <c r="R9" s="191">
        <v>1.302</v>
      </c>
      <c r="S9" s="191">
        <v>1.427</v>
      </c>
      <c r="T9" s="58"/>
      <c r="U9" s="51">
        <v>48368</v>
      </c>
      <c r="V9" s="52">
        <v>0.87113448480809752</v>
      </c>
      <c r="W9" s="53">
        <v>0.87113448480809752</v>
      </c>
      <c r="X9" s="51">
        <v>55523</v>
      </c>
      <c r="Y9" s="55">
        <v>4.2591530021110512E-2</v>
      </c>
      <c r="Z9" s="53">
        <v>1.4219178244989005E-3</v>
      </c>
      <c r="AA9" s="55">
        <v>0.86834757708310417</v>
      </c>
      <c r="AB9" s="55">
        <v>0.87392139253309087</v>
      </c>
      <c r="AC9" s="55">
        <v>8.8062551604890515E-3</v>
      </c>
      <c r="AD9" s="57" t="s">
        <v>149</v>
      </c>
      <c r="AE9" s="35"/>
      <c r="AF9" s="60">
        <v>0.12886551519190248</v>
      </c>
      <c r="AG9" s="58">
        <v>1.0229999999999999</v>
      </c>
      <c r="AH9" s="58">
        <v>0.98</v>
      </c>
      <c r="AI9" s="58">
        <v>1.0680000000000001</v>
      </c>
      <c r="AJ9" s="59"/>
      <c r="AK9" s="58">
        <v>1.089</v>
      </c>
      <c r="AL9" s="58">
        <v>1.042</v>
      </c>
      <c r="AM9" s="58">
        <v>1.139</v>
      </c>
    </row>
    <row r="10" spans="1:57" x14ac:dyDescent="0.3">
      <c r="A10" s="49"/>
      <c r="B10" s="49" t="s">
        <v>8</v>
      </c>
      <c r="C10" s="185">
        <v>19738</v>
      </c>
      <c r="D10" s="186">
        <v>0.86855885588558857</v>
      </c>
      <c r="E10" s="187">
        <v>0.86855885588558857</v>
      </c>
      <c r="F10" s="185">
        <v>22725</v>
      </c>
      <c r="G10" s="189">
        <v>1.7432280671608819E-2</v>
      </c>
      <c r="H10" s="187">
        <v>2.2413689215275787E-3</v>
      </c>
      <c r="I10" s="189">
        <v>0.86416585352332709</v>
      </c>
      <c r="J10" s="189">
        <v>0.87295185824785004</v>
      </c>
      <c r="K10" s="189"/>
      <c r="L10" s="189">
        <v>0.13144114411441143</v>
      </c>
      <c r="M10" s="191">
        <v>1.2</v>
      </c>
      <c r="N10" s="191">
        <v>1.1379999999999999</v>
      </c>
      <c r="O10" s="191">
        <v>1.2649999999999999</v>
      </c>
      <c r="P10" s="192"/>
      <c r="Q10" s="191">
        <v>1.24</v>
      </c>
      <c r="R10" s="191">
        <v>1.173</v>
      </c>
      <c r="S10" s="191">
        <v>1.31</v>
      </c>
      <c r="T10" s="58"/>
      <c r="U10" s="51">
        <v>19688</v>
      </c>
      <c r="V10" s="52">
        <v>0.86612995468743126</v>
      </c>
      <c r="W10" s="53">
        <v>0.86612995468743126</v>
      </c>
      <c r="X10" s="51">
        <v>22731</v>
      </c>
      <c r="Y10" s="55">
        <v>1.7436883253964357E-2</v>
      </c>
      <c r="Z10" s="53">
        <v>2.2585201187044447E-3</v>
      </c>
      <c r="AA10" s="55">
        <v>0.86170333659641141</v>
      </c>
      <c r="AB10" s="55">
        <v>0.87055657277845111</v>
      </c>
      <c r="AC10" s="55">
        <v>-2.4289011981573072E-3</v>
      </c>
      <c r="AD10" s="35"/>
      <c r="AE10" s="35"/>
      <c r="AF10" s="60">
        <v>0.13387004531256874</v>
      </c>
      <c r="AG10" s="58">
        <v>1.069</v>
      </c>
      <c r="AH10" s="58">
        <v>1.0149999999999999</v>
      </c>
      <c r="AI10" s="58">
        <v>1.125</v>
      </c>
      <c r="AJ10" s="59"/>
      <c r="AK10" s="58">
        <v>1.1080000000000001</v>
      </c>
      <c r="AL10" s="58">
        <v>1.05</v>
      </c>
      <c r="AM10" s="58">
        <v>1.17</v>
      </c>
    </row>
    <row r="11" spans="1:57" x14ac:dyDescent="0.3">
      <c r="A11" s="49"/>
      <c r="B11" s="49" t="s">
        <v>9</v>
      </c>
      <c r="C11" s="185">
        <v>36930</v>
      </c>
      <c r="D11" s="186">
        <v>0.85320210701413912</v>
      </c>
      <c r="E11" s="187">
        <v>0.85320210701413912</v>
      </c>
      <c r="F11" s="185">
        <v>43284</v>
      </c>
      <c r="G11" s="189">
        <v>3.3203029112867592E-2</v>
      </c>
      <c r="H11" s="187">
        <v>1.7010699650472567E-3</v>
      </c>
      <c r="I11" s="189">
        <v>0.84986807114746366</v>
      </c>
      <c r="J11" s="189">
        <v>0.85653614288081459</v>
      </c>
      <c r="K11" s="189"/>
      <c r="L11" s="189">
        <v>0.14679789298586088</v>
      </c>
      <c r="M11" s="191">
        <v>1.3640000000000001</v>
      </c>
      <c r="N11" s="191">
        <v>1.304</v>
      </c>
      <c r="O11" s="191">
        <v>1.427</v>
      </c>
      <c r="P11" s="192"/>
      <c r="Q11" s="191">
        <v>1.405</v>
      </c>
      <c r="R11" s="191">
        <v>1.34</v>
      </c>
      <c r="S11" s="191">
        <v>1.4730000000000001</v>
      </c>
      <c r="T11" s="58"/>
      <c r="U11" s="51">
        <v>36987</v>
      </c>
      <c r="V11" s="52">
        <v>0.85164632742344004</v>
      </c>
      <c r="W11" s="53">
        <v>0.85164632742344004</v>
      </c>
      <c r="X11" s="51">
        <v>43430</v>
      </c>
      <c r="Y11" s="55">
        <v>3.3315025283519074E-2</v>
      </c>
      <c r="Z11" s="53">
        <v>1.7056262656527162E-3</v>
      </c>
      <c r="AA11" s="55">
        <v>0.84830336137167517</v>
      </c>
      <c r="AB11" s="55">
        <v>0.85498929347520491</v>
      </c>
      <c r="AC11" s="55">
        <v>-1.5557795906990801E-3</v>
      </c>
      <c r="AD11" s="35"/>
      <c r="AE11" s="35"/>
      <c r="AF11" s="60">
        <v>0.14835367257655996</v>
      </c>
      <c r="AG11" s="58">
        <v>1.204</v>
      </c>
      <c r="AH11" s="58">
        <v>1.153</v>
      </c>
      <c r="AI11" s="58">
        <v>1.258</v>
      </c>
      <c r="AJ11" s="59"/>
      <c r="AK11" s="58">
        <v>1.236</v>
      </c>
      <c r="AL11" s="58">
        <v>1.181</v>
      </c>
      <c r="AM11" s="58">
        <v>1.294</v>
      </c>
    </row>
    <row r="12" spans="1:57" x14ac:dyDescent="0.3">
      <c r="A12" s="61"/>
      <c r="B12" s="61" t="s">
        <v>10</v>
      </c>
      <c r="C12" s="185">
        <v>194409</v>
      </c>
      <c r="D12" s="186">
        <v>0.82938639340275855</v>
      </c>
      <c r="E12" s="187">
        <v>0.82938639340275855</v>
      </c>
      <c r="F12" s="185">
        <v>234401</v>
      </c>
      <c r="G12" s="189">
        <v>0.17980831778683293</v>
      </c>
      <c r="H12" s="187">
        <v>7.769723337981185E-4</v>
      </c>
      <c r="I12" s="189">
        <v>0.82786355561153024</v>
      </c>
      <c r="J12" s="189">
        <v>0.83090923119398685</v>
      </c>
      <c r="K12" s="189"/>
      <c r="L12" s="189">
        <v>0.17061360659724145</v>
      </c>
      <c r="M12" s="191">
        <v>1.631</v>
      </c>
      <c r="N12" s="191">
        <v>1.57</v>
      </c>
      <c r="O12" s="191">
        <v>1.6950000000000001</v>
      </c>
      <c r="P12" s="192"/>
      <c r="Q12" s="191">
        <v>1.5029999999999999</v>
      </c>
      <c r="R12" s="191">
        <v>1.4450000000000001</v>
      </c>
      <c r="S12" s="191">
        <v>1.5640000000000001</v>
      </c>
      <c r="T12" s="58"/>
      <c r="U12" s="51">
        <v>193529</v>
      </c>
      <c r="V12" s="52">
        <v>0.82274692525815929</v>
      </c>
      <c r="W12" s="53">
        <v>0.82274692525815929</v>
      </c>
      <c r="X12" s="51">
        <v>235223</v>
      </c>
      <c r="Y12" s="55">
        <v>0.18043887156954194</v>
      </c>
      <c r="Z12" s="53">
        <v>7.8739042702675771E-4</v>
      </c>
      <c r="AA12" s="55">
        <v>0.82120366837941527</v>
      </c>
      <c r="AB12" s="55">
        <v>0.8242901821369033</v>
      </c>
      <c r="AC12" s="55">
        <v>-6.6394681445992587E-3</v>
      </c>
      <c r="AD12" s="57" t="s">
        <v>149</v>
      </c>
      <c r="AE12" s="35"/>
      <c r="AF12" s="60">
        <v>0.17725307474184071</v>
      </c>
      <c r="AG12" s="58">
        <v>1.4890000000000001</v>
      </c>
      <c r="AH12" s="58">
        <v>1.4359999999999999</v>
      </c>
      <c r="AI12" s="58">
        <v>1.5449999999999999</v>
      </c>
      <c r="AJ12" s="59"/>
      <c r="AK12" s="58">
        <v>1.3759999999999999</v>
      </c>
      <c r="AL12" s="58">
        <v>1.325</v>
      </c>
      <c r="AM12" s="58">
        <v>1.43</v>
      </c>
    </row>
    <row r="13" spans="1:57" x14ac:dyDescent="0.3">
      <c r="A13" s="35"/>
      <c r="B13" s="61" t="s">
        <v>21</v>
      </c>
      <c r="C13" s="185">
        <v>199127</v>
      </c>
      <c r="D13" s="186">
        <v>0.73531236383241139</v>
      </c>
      <c r="E13" s="187">
        <v>0.73531236383241139</v>
      </c>
      <c r="F13" s="185">
        <v>270806</v>
      </c>
      <c r="G13" s="189">
        <v>0.20773448622907359</v>
      </c>
      <c r="H13" s="187">
        <v>8.4776136528230499E-4</v>
      </c>
      <c r="I13" s="189">
        <v>0.73365078208897361</v>
      </c>
      <c r="J13" s="189">
        <v>0.73697394557584917</v>
      </c>
      <c r="K13" s="189"/>
      <c r="L13" s="189">
        <v>0.26468763616758861</v>
      </c>
      <c r="M13" s="191">
        <v>2.8540000000000001</v>
      </c>
      <c r="N13" s="191">
        <v>2.7480000000000002</v>
      </c>
      <c r="O13" s="191">
        <v>2.964</v>
      </c>
      <c r="P13" s="192"/>
      <c r="Q13" s="191">
        <v>2.7709999999999999</v>
      </c>
      <c r="R13" s="191">
        <v>2.665</v>
      </c>
      <c r="S13" s="191">
        <v>2.8820000000000001</v>
      </c>
      <c r="T13" s="35"/>
      <c r="U13" s="51">
        <v>195333</v>
      </c>
      <c r="V13" s="52">
        <v>0.7235064689737426</v>
      </c>
      <c r="W13" s="53">
        <v>0.7235064689737426</v>
      </c>
      <c r="X13" s="51">
        <v>269981</v>
      </c>
      <c r="Y13" s="55">
        <v>0.20710163115518682</v>
      </c>
      <c r="Z13" s="53">
        <v>8.6078976774422045E-4</v>
      </c>
      <c r="AA13" s="55">
        <v>0.72181935203070335</v>
      </c>
      <c r="AB13" s="55">
        <v>0.72519358591678185</v>
      </c>
      <c r="AC13" s="55">
        <v>-1.1805894858668786E-2</v>
      </c>
      <c r="AD13" s="57" t="s">
        <v>149</v>
      </c>
      <c r="AE13" s="35"/>
      <c r="AF13" s="60">
        <v>0.2764935310262574</v>
      </c>
      <c r="AG13" s="58">
        <v>2.6419999999999999</v>
      </c>
      <c r="AH13" s="58">
        <v>2.5489999999999999</v>
      </c>
      <c r="AI13" s="58">
        <v>2.7389999999999999</v>
      </c>
      <c r="AJ13" s="59"/>
      <c r="AK13" s="58">
        <v>2.5859999999999999</v>
      </c>
      <c r="AL13" s="58">
        <v>2.4900000000000002</v>
      </c>
      <c r="AM13" s="58">
        <v>2.6850000000000001</v>
      </c>
    </row>
    <row r="14" spans="1:57" x14ac:dyDescent="0.3">
      <c r="A14" s="61"/>
      <c r="B14" s="61" t="s">
        <v>162</v>
      </c>
      <c r="C14" s="185">
        <v>261380</v>
      </c>
      <c r="D14" s="186">
        <v>0.84564366365783428</v>
      </c>
      <c r="E14" s="187">
        <v>0.84564366365783428</v>
      </c>
      <c r="F14" s="185">
        <v>309090</v>
      </c>
      <c r="G14" s="189">
        <v>0.23710203004565761</v>
      </c>
      <c r="H14" s="187">
        <v>6.498504937928896E-4</v>
      </c>
      <c r="I14" s="189">
        <v>0.84436998009466468</v>
      </c>
      <c r="J14" s="189">
        <v>0.84691734722100387</v>
      </c>
      <c r="K14" s="189"/>
      <c r="L14" s="189">
        <v>0.15435633634216572</v>
      </c>
      <c r="M14" s="191">
        <v>1.4470000000000001</v>
      </c>
      <c r="N14" s="191">
        <v>1.393</v>
      </c>
      <c r="O14" s="191">
        <v>1.5029999999999999</v>
      </c>
      <c r="P14" s="192"/>
      <c r="Q14" s="191">
        <v>1.4259999999999999</v>
      </c>
      <c r="R14" s="191">
        <v>1.371</v>
      </c>
      <c r="S14" s="191">
        <v>1.484</v>
      </c>
      <c r="T14" s="58"/>
      <c r="U14" s="51">
        <v>260743</v>
      </c>
      <c r="V14" s="52">
        <v>0.84595019871846866</v>
      </c>
      <c r="W14" s="53">
        <v>0.84595019871846866</v>
      </c>
      <c r="X14" s="51">
        <v>308225</v>
      </c>
      <c r="Y14" s="55">
        <v>0.23643849108940057</v>
      </c>
      <c r="Z14" s="53">
        <v>6.5023304845103198E-4</v>
      </c>
      <c r="AA14" s="55">
        <v>0.844675765361947</v>
      </c>
      <c r="AB14" s="55">
        <v>0.84722463207499032</v>
      </c>
      <c r="AC14" s="55">
        <v>3.0653506063438307E-4</v>
      </c>
      <c r="AD14" s="35"/>
      <c r="AE14" s="35"/>
      <c r="AF14" s="60">
        <v>0.15404980128153134</v>
      </c>
      <c r="AG14" s="58">
        <v>1.2589999999999999</v>
      </c>
      <c r="AH14" s="58">
        <v>1.214</v>
      </c>
      <c r="AI14" s="58">
        <v>1.306</v>
      </c>
      <c r="AJ14" s="59"/>
      <c r="AK14" s="58">
        <v>1.2350000000000001</v>
      </c>
      <c r="AL14" s="58">
        <v>1.19</v>
      </c>
      <c r="AM14" s="58">
        <v>1.2829999999999999</v>
      </c>
    </row>
    <row r="15" spans="1:57" x14ac:dyDescent="0.3">
      <c r="A15" s="49"/>
      <c r="B15" s="49" t="s">
        <v>16</v>
      </c>
      <c r="C15" s="185">
        <v>45725</v>
      </c>
      <c r="D15" s="186">
        <v>0.86926352610166913</v>
      </c>
      <c r="E15" s="187">
        <v>0.86926352610166913</v>
      </c>
      <c r="F15" s="185">
        <v>52602</v>
      </c>
      <c r="G15" s="189">
        <v>4.0350839511021648E-2</v>
      </c>
      <c r="H15" s="187">
        <v>1.4698498887012388E-3</v>
      </c>
      <c r="I15" s="189">
        <v>0.86638267325713447</v>
      </c>
      <c r="J15" s="189">
        <v>0.87214437894620378</v>
      </c>
      <c r="K15" s="189"/>
      <c r="L15" s="189">
        <v>0.13073647389833087</v>
      </c>
      <c r="M15" s="191">
        <v>1.1919999999999999</v>
      </c>
      <c r="N15" s="191">
        <v>1.1399999999999999</v>
      </c>
      <c r="O15" s="191">
        <v>1.2470000000000001</v>
      </c>
      <c r="P15" s="192"/>
      <c r="Q15" s="191">
        <v>1.157</v>
      </c>
      <c r="R15" s="191">
        <v>1.1040000000000001</v>
      </c>
      <c r="S15" s="191">
        <v>1.212</v>
      </c>
      <c r="T15" s="58"/>
      <c r="U15" s="51">
        <v>45420</v>
      </c>
      <c r="V15" s="52">
        <v>0.86061846293769895</v>
      </c>
      <c r="W15" s="53">
        <v>0.86061846293769895</v>
      </c>
      <c r="X15" s="51">
        <v>52776</v>
      </c>
      <c r="Y15" s="55">
        <v>4.0484314399332318E-2</v>
      </c>
      <c r="Z15" s="53">
        <v>1.5076124617360842E-3</v>
      </c>
      <c r="AA15" s="55">
        <v>0.85766359681005244</v>
      </c>
      <c r="AB15" s="55">
        <v>0.86357332906534545</v>
      </c>
      <c r="AC15" s="55">
        <v>-8.6450631639701792E-3</v>
      </c>
      <c r="AD15" s="57" t="s">
        <v>149</v>
      </c>
      <c r="AE15" s="35"/>
      <c r="AF15" s="60">
        <v>0.13938153706230105</v>
      </c>
      <c r="AG15" s="58">
        <v>1.1200000000000001</v>
      </c>
      <c r="AH15" s="58">
        <v>1.073</v>
      </c>
      <c r="AI15" s="58">
        <v>1.169</v>
      </c>
      <c r="AJ15" s="59"/>
      <c r="AK15" s="58">
        <v>1.0900000000000001</v>
      </c>
      <c r="AL15" s="58">
        <v>1.042</v>
      </c>
      <c r="AM15" s="58">
        <v>1.139</v>
      </c>
    </row>
    <row r="16" spans="1:57" x14ac:dyDescent="0.3">
      <c r="A16" s="49"/>
      <c r="B16" s="49" t="s">
        <v>17</v>
      </c>
      <c r="C16" s="185">
        <v>35952</v>
      </c>
      <c r="D16" s="186">
        <v>0.86052801646760335</v>
      </c>
      <c r="E16" s="187">
        <v>0.86052801646760335</v>
      </c>
      <c r="F16" s="185">
        <v>41779</v>
      </c>
      <c r="G16" s="189">
        <v>3.2048548038686238E-2</v>
      </c>
      <c r="H16" s="187">
        <v>1.6949113013492003E-3</v>
      </c>
      <c r="I16" s="189">
        <v>0.85720605135996897</v>
      </c>
      <c r="J16" s="189">
        <v>0.86384998157523774</v>
      </c>
      <c r="K16" s="189"/>
      <c r="L16" s="189">
        <v>0.13947198353239665</v>
      </c>
      <c r="M16" s="191">
        <v>1.2849999999999999</v>
      </c>
      <c r="N16" s="191">
        <v>1.2270000000000001</v>
      </c>
      <c r="O16" s="191">
        <v>1.345</v>
      </c>
      <c r="P16" s="192"/>
      <c r="Q16" s="191">
        <v>1.425</v>
      </c>
      <c r="R16" s="191">
        <v>1.359</v>
      </c>
      <c r="S16" s="191">
        <v>1.4950000000000001</v>
      </c>
      <c r="T16" s="58"/>
      <c r="U16" s="51">
        <v>36305</v>
      </c>
      <c r="V16" s="52">
        <v>0.87194082186516797</v>
      </c>
      <c r="W16" s="53">
        <v>0.87194082186516797</v>
      </c>
      <c r="X16" s="51">
        <v>41637</v>
      </c>
      <c r="Y16" s="55">
        <v>3.1939620256271783E-2</v>
      </c>
      <c r="Z16" s="53">
        <v>1.6376049605234817E-3</v>
      </c>
      <c r="AA16" s="55">
        <v>0.86873117512163778</v>
      </c>
      <c r="AB16" s="55">
        <v>0.87515046860869816</v>
      </c>
      <c r="AC16" s="55">
        <v>1.1412805397564618E-2</v>
      </c>
      <c r="AD16" s="57" t="s">
        <v>149</v>
      </c>
      <c r="AE16" s="35"/>
      <c r="AF16" s="60">
        <v>0.12805917813483203</v>
      </c>
      <c r="AG16" s="58">
        <v>1.0149999999999999</v>
      </c>
      <c r="AH16" s="58">
        <v>0.97</v>
      </c>
      <c r="AI16" s="58">
        <v>1.0620000000000001</v>
      </c>
      <c r="AJ16" s="59"/>
      <c r="AK16" s="58">
        <v>1.117</v>
      </c>
      <c r="AL16" s="58">
        <v>1.0649999999999999</v>
      </c>
      <c r="AM16" s="58">
        <v>1.17</v>
      </c>
    </row>
    <row r="17" spans="1:39" x14ac:dyDescent="0.3">
      <c r="A17" s="49"/>
      <c r="B17" s="49" t="s">
        <v>18</v>
      </c>
      <c r="C17" s="185">
        <v>37062</v>
      </c>
      <c r="D17" s="186">
        <v>0.8593289897748615</v>
      </c>
      <c r="E17" s="187">
        <v>0.8593289897748615</v>
      </c>
      <c r="F17" s="185">
        <v>43129</v>
      </c>
      <c r="G17" s="189">
        <v>3.3084129068682799E-2</v>
      </c>
      <c r="H17" s="187">
        <v>1.6741614615117459E-3</v>
      </c>
      <c r="I17" s="189">
        <v>0.85604769360599353</v>
      </c>
      <c r="J17" s="189">
        <v>0.86261028594372946</v>
      </c>
      <c r="K17" s="189"/>
      <c r="L17" s="189">
        <v>0.1406710102251385</v>
      </c>
      <c r="M17" s="191">
        <v>1.298</v>
      </c>
      <c r="N17" s="191">
        <v>1.24</v>
      </c>
      <c r="O17" s="191">
        <v>1.359</v>
      </c>
      <c r="P17" s="192"/>
      <c r="Q17" s="191">
        <v>1.39</v>
      </c>
      <c r="R17" s="191">
        <v>1.325</v>
      </c>
      <c r="S17" s="191">
        <v>1.4570000000000001</v>
      </c>
      <c r="T17" s="58"/>
      <c r="U17" s="51">
        <v>37924</v>
      </c>
      <c r="V17" s="52">
        <v>0.88238442029828523</v>
      </c>
      <c r="W17" s="53">
        <v>0.88238442029828523</v>
      </c>
      <c r="X17" s="51">
        <v>42979</v>
      </c>
      <c r="Y17" s="55">
        <v>3.2969064509794296E-2</v>
      </c>
      <c r="Z17" s="53">
        <v>1.5539362186961275E-3</v>
      </c>
      <c r="AA17" s="55">
        <v>0.87933876127536847</v>
      </c>
      <c r="AB17" s="55">
        <v>0.88543007932120199</v>
      </c>
      <c r="AC17" s="55">
        <v>2.3055430523423737E-2</v>
      </c>
      <c r="AD17" s="57" t="s">
        <v>149</v>
      </c>
      <c r="AE17" s="35"/>
      <c r="AF17" s="60">
        <v>0.11761557970171477</v>
      </c>
      <c r="AG17" s="58">
        <v>0.92200000000000004</v>
      </c>
      <c r="AH17" s="58">
        <v>0.88</v>
      </c>
      <c r="AI17" s="58">
        <v>0.96499999999999997</v>
      </c>
      <c r="AJ17" s="59"/>
      <c r="AK17" s="58">
        <v>0.96199999999999997</v>
      </c>
      <c r="AL17" s="58">
        <v>0.91800000000000004</v>
      </c>
      <c r="AM17" s="58">
        <v>1.0089999999999999</v>
      </c>
    </row>
    <row r="18" spans="1:39" x14ac:dyDescent="0.3">
      <c r="A18" s="49"/>
      <c r="B18" s="49" t="s">
        <v>19</v>
      </c>
      <c r="C18" s="185">
        <v>34657</v>
      </c>
      <c r="D18" s="186">
        <v>0.86402732417541328</v>
      </c>
      <c r="E18" s="187">
        <v>0.86402732417541328</v>
      </c>
      <c r="F18" s="185">
        <v>40111</v>
      </c>
      <c r="G18" s="189">
        <v>3.0769030143846042E-2</v>
      </c>
      <c r="H18" s="187">
        <v>1.7114247796318355E-3</v>
      </c>
      <c r="I18" s="189">
        <v>0.8606729932450855</v>
      </c>
      <c r="J18" s="189">
        <v>0.86738165510574106</v>
      </c>
      <c r="K18" s="189"/>
      <c r="L18" s="189">
        <v>0.13597267582458672</v>
      </c>
      <c r="M18" s="191">
        <v>1.248</v>
      </c>
      <c r="N18" s="191">
        <v>1.1910000000000001</v>
      </c>
      <c r="O18" s="191">
        <v>1.3069999999999999</v>
      </c>
      <c r="P18" s="192"/>
      <c r="Q18" s="191">
        <v>1.22</v>
      </c>
      <c r="R18" s="191">
        <v>1.1619999999999999</v>
      </c>
      <c r="S18" s="191">
        <v>1.28</v>
      </c>
      <c r="T18" s="58"/>
      <c r="U18" s="51">
        <v>34678</v>
      </c>
      <c r="V18" s="52">
        <v>0.86818716671256535</v>
      </c>
      <c r="W18" s="53">
        <v>0.86818716671256535</v>
      </c>
      <c r="X18" s="51">
        <v>39943</v>
      </c>
      <c r="Y18" s="55">
        <v>3.0640157837890914E-2</v>
      </c>
      <c r="Z18" s="53">
        <v>1.6926422940960685E-3</v>
      </c>
      <c r="AA18" s="55">
        <v>0.86486964877742778</v>
      </c>
      <c r="AB18" s="55">
        <v>0.87150468464770292</v>
      </c>
      <c r="AC18" s="55">
        <v>4.1598425371520698E-3</v>
      </c>
      <c r="AD18" s="35"/>
      <c r="AE18" s="35"/>
      <c r="AF18" s="60">
        <v>0.13181283328743465</v>
      </c>
      <c r="AG18" s="58">
        <v>1.05</v>
      </c>
      <c r="AH18" s="58">
        <v>1.0029999999999999</v>
      </c>
      <c r="AI18" s="58">
        <v>1.0980000000000001</v>
      </c>
      <c r="AJ18" s="59"/>
      <c r="AK18" s="58">
        <v>1.012</v>
      </c>
      <c r="AL18" s="58">
        <v>0.96599999999999997</v>
      </c>
      <c r="AM18" s="58">
        <v>1.0609999999999999</v>
      </c>
    </row>
    <row r="19" spans="1:39" x14ac:dyDescent="0.3">
      <c r="A19" s="61"/>
      <c r="B19" s="62" t="s">
        <v>20</v>
      </c>
      <c r="C19" s="193">
        <v>32770</v>
      </c>
      <c r="D19" s="194">
        <v>0.81015599891221046</v>
      </c>
      <c r="E19" s="187">
        <v>0.81015599891221046</v>
      </c>
      <c r="F19" s="193">
        <v>40449</v>
      </c>
      <c r="G19" s="195">
        <v>3.1028308949874808E-2</v>
      </c>
      <c r="H19" s="187">
        <v>1.9499742240269295E-3</v>
      </c>
      <c r="I19" s="189">
        <v>0.80633411966233626</v>
      </c>
      <c r="J19" s="189">
        <v>0.81397787816208467</v>
      </c>
      <c r="K19" s="189"/>
      <c r="L19" s="189">
        <v>0.18984400108778954</v>
      </c>
      <c r="M19" s="191">
        <v>1.8580000000000001</v>
      </c>
      <c r="N19" s="191">
        <v>1.7769999999999999</v>
      </c>
      <c r="O19" s="191">
        <v>1.9419999999999999</v>
      </c>
      <c r="P19" s="192"/>
      <c r="Q19" s="191">
        <v>1.8360000000000001</v>
      </c>
      <c r="R19" s="191">
        <v>1.754</v>
      </c>
      <c r="S19" s="191">
        <v>1.923</v>
      </c>
      <c r="T19" s="58"/>
      <c r="U19" s="51">
        <v>32512</v>
      </c>
      <c r="V19" s="64">
        <v>0.8046927208375616</v>
      </c>
      <c r="W19" s="53">
        <v>0.8046927208375616</v>
      </c>
      <c r="X19" s="63">
        <v>40403</v>
      </c>
      <c r="Y19" s="65">
        <v>3.0993022485148999E-2</v>
      </c>
      <c r="Z19" s="53">
        <v>1.9722748855965084E-3</v>
      </c>
      <c r="AA19" s="55">
        <v>0.80082713309417963</v>
      </c>
      <c r="AB19" s="55">
        <v>0.80855830858094357</v>
      </c>
      <c r="AC19" s="55">
        <v>-5.4632780746488585E-3</v>
      </c>
      <c r="AD19" s="35"/>
      <c r="AE19" s="35"/>
      <c r="AF19" s="60">
        <v>0.1953072791624384</v>
      </c>
      <c r="AG19" s="58">
        <v>1.6779999999999999</v>
      </c>
      <c r="AH19" s="58">
        <v>1.6080000000000001</v>
      </c>
      <c r="AI19" s="58">
        <v>1.7509999999999999</v>
      </c>
      <c r="AJ19" s="59"/>
      <c r="AK19" s="58">
        <v>1.657</v>
      </c>
      <c r="AL19" s="58">
        <v>1.5840000000000001</v>
      </c>
      <c r="AM19" s="58">
        <v>1.732</v>
      </c>
    </row>
    <row r="20" spans="1:39" x14ac:dyDescent="0.3">
      <c r="A20" s="61"/>
      <c r="B20" s="66" t="s">
        <v>165</v>
      </c>
      <c r="C20" s="196"/>
      <c r="D20" s="189">
        <v>0.15268090735284134</v>
      </c>
      <c r="E20" s="196"/>
      <c r="F20" s="49">
        <v>1303616</v>
      </c>
      <c r="G20" s="189">
        <v>1</v>
      </c>
      <c r="H20" s="187"/>
      <c r="I20" s="189"/>
      <c r="J20" s="189"/>
      <c r="K20" s="189"/>
      <c r="L20" s="196"/>
      <c r="M20" s="191"/>
      <c r="N20" s="191"/>
      <c r="O20" s="191"/>
      <c r="P20" s="192"/>
      <c r="Q20" s="191"/>
      <c r="R20" s="191"/>
      <c r="S20" s="191"/>
      <c r="T20" s="59"/>
      <c r="U20" s="51"/>
      <c r="V20" s="52">
        <v>0.15887795132454263</v>
      </c>
      <c r="W20" s="53"/>
      <c r="X20" s="51">
        <v>1303616</v>
      </c>
      <c r="Y20" s="55">
        <v>1</v>
      </c>
      <c r="Z20" s="53"/>
      <c r="AA20" s="55"/>
      <c r="AB20" s="55"/>
      <c r="AC20" s="55"/>
      <c r="AD20" s="35"/>
      <c r="AE20" s="35"/>
      <c r="AF20" s="35"/>
      <c r="AG20" s="58"/>
      <c r="AH20" s="58"/>
      <c r="AI20" s="58"/>
      <c r="AJ20" s="59"/>
      <c r="AK20" s="58"/>
      <c r="AL20" s="58"/>
      <c r="AM20" s="58"/>
    </row>
    <row r="21" spans="1:39" x14ac:dyDescent="0.3">
      <c r="A21" s="61"/>
      <c r="B21" s="66" t="s">
        <v>166</v>
      </c>
      <c r="C21" s="185"/>
      <c r="D21" s="186">
        <v>4.3100522691716651E-2</v>
      </c>
      <c r="E21" s="185"/>
      <c r="F21" s="196"/>
      <c r="G21" s="189"/>
      <c r="H21" s="187"/>
      <c r="I21" s="189"/>
      <c r="J21" s="189"/>
      <c r="K21" s="189"/>
      <c r="L21" s="196"/>
      <c r="M21" s="191"/>
      <c r="N21" s="191"/>
      <c r="O21" s="191"/>
      <c r="P21" s="192"/>
      <c r="Q21" s="191"/>
      <c r="R21" s="191"/>
      <c r="S21" s="191"/>
      <c r="T21" s="59"/>
      <c r="U21" s="59"/>
      <c r="V21" s="52">
        <v>4.6989855156859509E-2</v>
      </c>
      <c r="W21" s="53"/>
      <c r="X21" s="35"/>
      <c r="Y21" s="35"/>
      <c r="Z21" s="53"/>
      <c r="AA21" s="55"/>
      <c r="AB21" s="55"/>
      <c r="AC21" s="55"/>
      <c r="AD21" s="35"/>
      <c r="AE21" s="35"/>
      <c r="AF21" s="35"/>
      <c r="AG21" s="58"/>
      <c r="AH21" s="58"/>
      <c r="AI21" s="58"/>
      <c r="AJ21" s="59"/>
      <c r="AK21" s="58"/>
      <c r="AL21" s="58"/>
      <c r="AM21" s="58"/>
    </row>
    <row r="22" spans="1:39" x14ac:dyDescent="0.3">
      <c r="A22" s="67"/>
      <c r="B22" s="61"/>
      <c r="C22" s="196"/>
      <c r="D22" s="196"/>
      <c r="E22" s="196"/>
      <c r="F22" s="196"/>
      <c r="G22" s="189"/>
      <c r="H22" s="187"/>
      <c r="I22" s="189"/>
      <c r="J22" s="189"/>
      <c r="K22" s="189"/>
      <c r="L22" s="196"/>
      <c r="M22" s="191"/>
      <c r="N22" s="191"/>
      <c r="O22" s="191"/>
      <c r="P22" s="192"/>
      <c r="Q22" s="191"/>
      <c r="R22" s="191"/>
      <c r="S22" s="191"/>
      <c r="T22" s="59"/>
      <c r="U22" s="59"/>
      <c r="V22" s="52"/>
      <c r="W22" s="53"/>
      <c r="X22" s="35"/>
      <c r="Y22" s="35"/>
      <c r="Z22" s="53"/>
      <c r="AA22" s="55"/>
      <c r="AB22" s="55"/>
      <c r="AC22" s="55"/>
      <c r="AD22" s="35"/>
      <c r="AE22" s="35"/>
      <c r="AF22" s="35"/>
      <c r="AG22" s="58"/>
      <c r="AH22" s="58"/>
      <c r="AI22" s="58"/>
      <c r="AJ22" s="59"/>
      <c r="AK22" s="58"/>
      <c r="AL22" s="58"/>
      <c r="AM22" s="58"/>
    </row>
    <row r="23" spans="1:39" x14ac:dyDescent="0.3">
      <c r="A23" s="49" t="s">
        <v>42</v>
      </c>
      <c r="B23" s="49" t="s">
        <v>43</v>
      </c>
      <c r="C23" s="185">
        <v>192783</v>
      </c>
      <c r="D23" s="186">
        <v>0.80487896525522096</v>
      </c>
      <c r="E23" s="187">
        <v>0.80487896525522096</v>
      </c>
      <c r="F23" s="185">
        <v>239518</v>
      </c>
      <c r="G23" s="189">
        <v>0.18373355343904954</v>
      </c>
      <c r="H23" s="187">
        <v>8.097449640524358E-4</v>
      </c>
      <c r="I23" s="189">
        <v>0.80329189428901548</v>
      </c>
      <c r="J23" s="189">
        <v>0.80646603622142643</v>
      </c>
      <c r="K23" s="189"/>
      <c r="L23" s="189">
        <v>0.19512103474477904</v>
      </c>
      <c r="M23" s="191">
        <v>1.534</v>
      </c>
      <c r="N23" s="191">
        <v>1.5089999999999999</v>
      </c>
      <c r="O23" s="191">
        <v>1.56</v>
      </c>
      <c r="P23" s="192"/>
      <c r="Q23" s="191">
        <v>1.3819999999999999</v>
      </c>
      <c r="R23" s="191">
        <v>1.357</v>
      </c>
      <c r="S23" s="191">
        <v>1.407</v>
      </c>
      <c r="T23" s="59"/>
      <c r="U23" s="51">
        <v>91490</v>
      </c>
      <c r="V23" s="52">
        <v>0.80539098743804849</v>
      </c>
      <c r="W23" s="53">
        <v>0.80539098743804849</v>
      </c>
      <c r="X23" s="51">
        <v>113597</v>
      </c>
      <c r="Y23" s="55">
        <v>8.7139924640384905E-2</v>
      </c>
      <c r="Z23" s="53">
        <v>1.1746309132071981E-3</v>
      </c>
      <c r="AA23" s="55">
        <v>0.80308875315303496</v>
      </c>
      <c r="AB23" s="55">
        <v>0.80769322172306202</v>
      </c>
      <c r="AC23" s="55">
        <v>5.1202218282753176E-4</v>
      </c>
      <c r="AD23" s="35"/>
      <c r="AE23" s="35"/>
      <c r="AF23" s="60">
        <v>0.19460901256195151</v>
      </c>
      <c r="AG23" s="58">
        <v>1.3460000000000001</v>
      </c>
      <c r="AH23" s="58">
        <v>1.32</v>
      </c>
      <c r="AI23" s="58">
        <v>1.3720000000000001</v>
      </c>
      <c r="AJ23" s="59"/>
      <c r="AK23" s="58">
        <v>1.272</v>
      </c>
      <c r="AL23" s="58">
        <v>1.2450000000000001</v>
      </c>
      <c r="AM23" s="58">
        <v>1.2989999999999999</v>
      </c>
    </row>
    <row r="24" spans="1:39" x14ac:dyDescent="0.3">
      <c r="A24" s="49"/>
      <c r="B24" s="49" t="s">
        <v>44</v>
      </c>
      <c r="C24" s="185">
        <v>182969</v>
      </c>
      <c r="D24" s="186">
        <v>0.80166581959024874</v>
      </c>
      <c r="E24" s="187">
        <v>0.80166581959024874</v>
      </c>
      <c r="F24" s="185">
        <v>228236</v>
      </c>
      <c r="G24" s="189">
        <v>0.1750791644165153</v>
      </c>
      <c r="H24" s="187">
        <v>8.3464806866740001E-4</v>
      </c>
      <c r="I24" s="189">
        <v>0.80002993943589473</v>
      </c>
      <c r="J24" s="189">
        <v>0.80330169974460275</v>
      </c>
      <c r="K24" s="189"/>
      <c r="L24" s="189">
        <v>0.19833418040975126</v>
      </c>
      <c r="M24" s="191">
        <v>1.5649999999999999</v>
      </c>
      <c r="N24" s="191">
        <v>1.54</v>
      </c>
      <c r="O24" s="191">
        <v>1.5920000000000001</v>
      </c>
      <c r="P24" s="192"/>
      <c r="Q24" s="191">
        <v>1.462</v>
      </c>
      <c r="R24" s="191">
        <v>1.4359999999999999</v>
      </c>
      <c r="S24" s="191">
        <v>1.4890000000000001</v>
      </c>
      <c r="T24" s="58"/>
      <c r="U24" s="51">
        <v>173726</v>
      </c>
      <c r="V24" s="52">
        <v>0.80367683795636646</v>
      </c>
      <c r="W24" s="53">
        <v>0.80367683795636646</v>
      </c>
      <c r="X24" s="51">
        <v>216164</v>
      </c>
      <c r="Y24" s="55">
        <v>0.16581876871716825</v>
      </c>
      <c r="Z24" s="53">
        <v>8.54348009918605E-4</v>
      </c>
      <c r="AA24" s="55">
        <v>0.80200234662666248</v>
      </c>
      <c r="AB24" s="55">
        <v>0.80535132928607045</v>
      </c>
      <c r="AC24" s="55">
        <v>2.0110183661177228E-3</v>
      </c>
      <c r="AD24" s="35"/>
      <c r="AE24" s="35"/>
      <c r="AF24" s="60">
        <v>0.19632316204363354</v>
      </c>
      <c r="AG24" s="58">
        <v>1.361</v>
      </c>
      <c r="AH24" s="58">
        <v>1.3380000000000001</v>
      </c>
      <c r="AI24" s="58">
        <v>1.383</v>
      </c>
      <c r="AJ24" s="59"/>
      <c r="AK24" s="58">
        <v>1.329</v>
      </c>
      <c r="AL24" s="58">
        <v>1.3049999999999999</v>
      </c>
      <c r="AM24" s="58">
        <v>1.353</v>
      </c>
    </row>
    <row r="25" spans="1:39" x14ac:dyDescent="0.3">
      <c r="A25" s="49"/>
      <c r="B25" s="49" t="s">
        <v>45</v>
      </c>
      <c r="C25" s="185">
        <v>165107</v>
      </c>
      <c r="D25" s="186">
        <v>0.80646216968690465</v>
      </c>
      <c r="E25" s="187">
        <v>0.80646216968690465</v>
      </c>
      <c r="F25" s="185">
        <v>204730</v>
      </c>
      <c r="G25" s="189">
        <v>0.15704778094162697</v>
      </c>
      <c r="H25" s="187">
        <v>8.7314061582381794E-4</v>
      </c>
      <c r="I25" s="189">
        <v>0.80475084552645082</v>
      </c>
      <c r="J25" s="189">
        <v>0.80817349384735848</v>
      </c>
      <c r="K25" s="189"/>
      <c r="L25" s="189">
        <v>0.19353783031309535</v>
      </c>
      <c r="M25" s="191">
        <v>1.518</v>
      </c>
      <c r="N25" s="191">
        <v>1.4930000000000001</v>
      </c>
      <c r="O25" s="191">
        <v>1.5449999999999999</v>
      </c>
      <c r="P25" s="192"/>
      <c r="Q25" s="191">
        <v>1.39</v>
      </c>
      <c r="R25" s="191">
        <v>1.365</v>
      </c>
      <c r="S25" s="191">
        <v>1.4159999999999999</v>
      </c>
      <c r="T25" s="58"/>
      <c r="U25" s="51">
        <v>181993</v>
      </c>
      <c r="V25" s="52">
        <v>0.80664935110985037</v>
      </c>
      <c r="W25" s="53">
        <v>0.80664935110985037</v>
      </c>
      <c r="X25" s="51">
        <v>225616</v>
      </c>
      <c r="Y25" s="55">
        <v>0.17306937012126269</v>
      </c>
      <c r="Z25" s="53">
        <v>8.3143875454521189E-4</v>
      </c>
      <c r="AA25" s="55">
        <v>0.80501976109559092</v>
      </c>
      <c r="AB25" s="55">
        <v>0.80827894112410981</v>
      </c>
      <c r="AC25" s="55">
        <v>1.8718142294571471E-4</v>
      </c>
      <c r="AD25" s="35"/>
      <c r="AE25" s="35"/>
      <c r="AF25" s="60">
        <v>0.19335064889014963</v>
      </c>
      <c r="AG25" s="58">
        <v>1.335</v>
      </c>
      <c r="AH25" s="58">
        <v>1.3129999999999999</v>
      </c>
      <c r="AI25" s="58">
        <v>1.357</v>
      </c>
      <c r="AJ25" s="59"/>
      <c r="AK25" s="58">
        <v>1.3129999999999999</v>
      </c>
      <c r="AL25" s="58">
        <v>1.29</v>
      </c>
      <c r="AM25" s="58">
        <v>1.3360000000000001</v>
      </c>
    </row>
    <row r="26" spans="1:39" x14ac:dyDescent="0.3">
      <c r="A26" s="49"/>
      <c r="B26" s="49" t="s">
        <v>46</v>
      </c>
      <c r="C26" s="185">
        <v>154645</v>
      </c>
      <c r="D26" s="186">
        <v>0.82425020920056069</v>
      </c>
      <c r="E26" s="187">
        <v>0.82425020920056069</v>
      </c>
      <c r="F26" s="185">
        <v>187619</v>
      </c>
      <c r="G26" s="189">
        <v>0.14392198316068536</v>
      </c>
      <c r="H26" s="187">
        <v>8.7869576438439657E-4</v>
      </c>
      <c r="I26" s="189">
        <v>0.82252799714899938</v>
      </c>
      <c r="J26" s="189">
        <v>0.825972421252122</v>
      </c>
      <c r="K26" s="189"/>
      <c r="L26" s="189">
        <v>0.17574979079943931</v>
      </c>
      <c r="M26" s="191">
        <v>1.349</v>
      </c>
      <c r="N26" s="191">
        <v>1.325</v>
      </c>
      <c r="O26" s="191">
        <v>1.373</v>
      </c>
      <c r="P26" s="192"/>
      <c r="Q26" s="191">
        <v>1.226</v>
      </c>
      <c r="R26" s="191">
        <v>1.2030000000000001</v>
      </c>
      <c r="S26" s="191">
        <v>1.25</v>
      </c>
      <c r="T26" s="58"/>
      <c r="U26" s="51">
        <v>159069</v>
      </c>
      <c r="V26" s="52">
        <v>0.81720104186467057</v>
      </c>
      <c r="W26" s="53">
        <v>0.81720104186467057</v>
      </c>
      <c r="X26" s="51">
        <v>194651</v>
      </c>
      <c r="Y26" s="55">
        <v>0.14931620968137857</v>
      </c>
      <c r="Z26" s="53">
        <v>8.7603809939473668E-4</v>
      </c>
      <c r="AA26" s="55">
        <v>0.81548403874077202</v>
      </c>
      <c r="AB26" s="55">
        <v>0.81891804498856913</v>
      </c>
      <c r="AC26" s="55">
        <v>-7.0491673358901163E-3</v>
      </c>
      <c r="AD26" s="57" t="s">
        <v>149</v>
      </c>
      <c r="AE26" s="35"/>
      <c r="AF26" s="60">
        <v>0.18279895813532943</v>
      </c>
      <c r="AG26" s="58">
        <v>1.246</v>
      </c>
      <c r="AH26" s="58">
        <v>1.2250000000000001</v>
      </c>
      <c r="AI26" s="58">
        <v>1.268</v>
      </c>
      <c r="AJ26" s="59"/>
      <c r="AK26" s="58">
        <v>1.167</v>
      </c>
      <c r="AL26" s="58">
        <v>1.1459999999999999</v>
      </c>
      <c r="AM26" s="58">
        <v>1.1890000000000001</v>
      </c>
    </row>
    <row r="27" spans="1:39" x14ac:dyDescent="0.3">
      <c r="A27" s="49"/>
      <c r="B27" s="49" t="s">
        <v>47</v>
      </c>
      <c r="C27" s="185">
        <v>156334</v>
      </c>
      <c r="D27" s="186">
        <v>0.83807675606709586</v>
      </c>
      <c r="E27" s="187">
        <v>0.83807675606709586</v>
      </c>
      <c r="F27" s="185">
        <v>186539</v>
      </c>
      <c r="G27" s="189">
        <v>0.1430935183366881</v>
      </c>
      <c r="H27" s="187">
        <v>8.5292662903556913E-4</v>
      </c>
      <c r="I27" s="189">
        <v>0.83640505059273096</v>
      </c>
      <c r="J27" s="189">
        <v>0.83974846154146077</v>
      </c>
      <c r="K27" s="189"/>
      <c r="L27" s="189">
        <v>0.16192324393290414</v>
      </c>
      <c r="M27" s="191">
        <v>1.2230000000000001</v>
      </c>
      <c r="N27" s="191">
        <v>1.2010000000000001</v>
      </c>
      <c r="O27" s="191">
        <v>1.2450000000000001</v>
      </c>
      <c r="P27" s="192"/>
      <c r="Q27" s="191">
        <v>1.07</v>
      </c>
      <c r="R27" s="191">
        <v>1.0489999999999999</v>
      </c>
      <c r="S27" s="191">
        <v>1.091</v>
      </c>
      <c r="T27" s="58"/>
      <c r="U27" s="51">
        <v>156013</v>
      </c>
      <c r="V27" s="52">
        <v>0.82684368126772134</v>
      </c>
      <c r="W27" s="53">
        <v>0.82684368126772134</v>
      </c>
      <c r="X27" s="51">
        <v>188685</v>
      </c>
      <c r="Y27" s="55">
        <v>0.144739708625853</v>
      </c>
      <c r="Z27" s="53">
        <v>8.7108831885074854E-4</v>
      </c>
      <c r="AA27" s="55">
        <v>0.82513637953542029</v>
      </c>
      <c r="AB27" s="55">
        <v>0.82855098300002239</v>
      </c>
      <c r="AC27" s="55">
        <v>-1.1233074799374521E-2</v>
      </c>
      <c r="AD27" s="57" t="s">
        <v>149</v>
      </c>
      <c r="AE27" s="35"/>
      <c r="AF27" s="60">
        <v>0.17315631873227866</v>
      </c>
      <c r="AG27" s="58">
        <v>1.167</v>
      </c>
      <c r="AH27" s="58">
        <v>1.1459999999999999</v>
      </c>
      <c r="AI27" s="58">
        <v>1.1870000000000001</v>
      </c>
      <c r="AJ27" s="59"/>
      <c r="AK27" s="58">
        <v>1.056</v>
      </c>
      <c r="AL27" s="58">
        <v>1.0369999999999999</v>
      </c>
      <c r="AM27" s="58">
        <v>1.0760000000000001</v>
      </c>
    </row>
    <row r="28" spans="1:39" x14ac:dyDescent="0.3">
      <c r="A28" s="49"/>
      <c r="B28" s="49" t="s">
        <v>48</v>
      </c>
      <c r="C28" s="185">
        <v>163647</v>
      </c>
      <c r="D28" s="186">
        <v>0.86352699066012351</v>
      </c>
      <c r="E28" s="187">
        <v>0.86352699066012351</v>
      </c>
      <c r="F28" s="185">
        <v>189510</v>
      </c>
      <c r="G28" s="189">
        <v>0.1453725636997398</v>
      </c>
      <c r="H28" s="187">
        <v>7.885791253216197E-4</v>
      </c>
      <c r="I28" s="189">
        <v>0.86198140397553302</v>
      </c>
      <c r="J28" s="189">
        <v>0.86507257734471399</v>
      </c>
      <c r="K28" s="189"/>
      <c r="L28" s="189">
        <v>0.13647300933987649</v>
      </c>
      <c r="M28" s="192" t="s">
        <v>171</v>
      </c>
      <c r="N28" s="192"/>
      <c r="O28" s="192"/>
      <c r="P28" s="192"/>
      <c r="Q28" s="192" t="s">
        <v>171</v>
      </c>
      <c r="R28" s="192"/>
      <c r="S28" s="192"/>
      <c r="T28" s="58"/>
      <c r="U28" s="51">
        <v>156712</v>
      </c>
      <c r="V28" s="52">
        <v>0.84780221266466504</v>
      </c>
      <c r="W28" s="53">
        <v>0.84780221266466504</v>
      </c>
      <c r="X28" s="51">
        <v>184845</v>
      </c>
      <c r="Y28" s="55">
        <v>0.14179405591830724</v>
      </c>
      <c r="Z28" s="53">
        <v>8.3550218195471313E-4</v>
      </c>
      <c r="AA28" s="55">
        <v>0.84616465847902922</v>
      </c>
      <c r="AB28" s="55">
        <v>0.84943976685030087</v>
      </c>
      <c r="AC28" s="55">
        <v>-1.5724777995458461E-2</v>
      </c>
      <c r="AD28" s="57" t="s">
        <v>149</v>
      </c>
      <c r="AE28" s="35"/>
      <c r="AF28" s="60">
        <v>0.15219778733533496</v>
      </c>
      <c r="AG28" s="59" t="s">
        <v>171</v>
      </c>
      <c r="AH28" s="59"/>
      <c r="AI28" s="59"/>
      <c r="AJ28" s="59"/>
      <c r="AK28" s="59" t="s">
        <v>171</v>
      </c>
      <c r="AL28" s="59"/>
      <c r="AM28" s="59"/>
    </row>
    <row r="29" spans="1:39" x14ac:dyDescent="0.3">
      <c r="A29" s="61"/>
      <c r="B29" s="62" t="s">
        <v>49</v>
      </c>
      <c r="C29" s="193">
        <v>57581</v>
      </c>
      <c r="D29" s="194">
        <v>0.85350705561484641</v>
      </c>
      <c r="E29" s="187">
        <v>0.85350705561484641</v>
      </c>
      <c r="F29" s="193">
        <v>67464</v>
      </c>
      <c r="G29" s="195">
        <v>5.1751436005694929E-2</v>
      </c>
      <c r="H29" s="187">
        <v>1.3613690350847433E-3</v>
      </c>
      <c r="I29" s="189">
        <v>0.85083882133641231</v>
      </c>
      <c r="J29" s="189">
        <v>0.85617528989328051</v>
      </c>
      <c r="K29" s="189"/>
      <c r="L29" s="189">
        <v>0.14649294438515359</v>
      </c>
      <c r="M29" s="191">
        <v>1.0860000000000001</v>
      </c>
      <c r="N29" s="191">
        <v>1.0589999999999999</v>
      </c>
      <c r="O29" s="191">
        <v>1.1140000000000001</v>
      </c>
      <c r="P29" s="192"/>
      <c r="Q29" s="191">
        <v>1.002</v>
      </c>
      <c r="R29" s="191">
        <v>0.97599999999999998</v>
      </c>
      <c r="S29" s="191">
        <v>1.0289999999999999</v>
      </c>
      <c r="T29" s="58"/>
      <c r="U29" s="51">
        <v>150651</v>
      </c>
      <c r="V29" s="64">
        <v>0.83668040298126156</v>
      </c>
      <c r="W29" s="53">
        <v>0.83668040298126156</v>
      </c>
      <c r="X29" s="63">
        <v>180058</v>
      </c>
      <c r="Y29" s="65">
        <v>0.13812196229564536</v>
      </c>
      <c r="Z29" s="53">
        <v>8.7114959155176535E-4</v>
      </c>
      <c r="AA29" s="55">
        <v>0.83497298115667329</v>
      </c>
      <c r="AB29" s="55">
        <v>0.83838782480584984</v>
      </c>
      <c r="AC29" s="55">
        <v>-1.6826652633584849E-2</v>
      </c>
      <c r="AD29" s="57" t="s">
        <v>149</v>
      </c>
      <c r="AE29" s="35"/>
      <c r="AF29" s="60">
        <v>0.16331959701873844</v>
      </c>
      <c r="AG29" s="58">
        <v>1.087</v>
      </c>
      <c r="AH29" s="58">
        <v>1.0680000000000001</v>
      </c>
      <c r="AI29" s="58">
        <v>1.107</v>
      </c>
      <c r="AJ29" s="59"/>
      <c r="AK29" s="58">
        <v>1.0309999999999999</v>
      </c>
      <c r="AL29" s="58">
        <v>1.0109999999999999</v>
      </c>
      <c r="AM29" s="58">
        <v>1.05</v>
      </c>
    </row>
    <row r="30" spans="1:39" x14ac:dyDescent="0.3">
      <c r="A30" s="61"/>
      <c r="B30" s="66" t="s">
        <v>165</v>
      </c>
      <c r="C30" s="196"/>
      <c r="D30" s="189">
        <v>6.1861171069874765E-2</v>
      </c>
      <c r="E30" s="196"/>
      <c r="F30" s="49">
        <v>1303616</v>
      </c>
      <c r="G30" s="189">
        <v>1</v>
      </c>
      <c r="H30" s="187"/>
      <c r="I30" s="189"/>
      <c r="J30" s="189"/>
      <c r="K30" s="189"/>
      <c r="L30" s="196"/>
      <c r="M30" s="191"/>
      <c r="N30" s="191"/>
      <c r="O30" s="191"/>
      <c r="P30" s="192"/>
      <c r="Q30" s="191"/>
      <c r="R30" s="191"/>
      <c r="S30" s="191"/>
      <c r="T30" s="59"/>
      <c r="U30" s="59"/>
      <c r="V30" s="52">
        <v>4.4125374708298581E-2</v>
      </c>
      <c r="W30" s="53"/>
      <c r="X30" s="33">
        <v>1303616</v>
      </c>
      <c r="Y30" s="55">
        <v>1</v>
      </c>
      <c r="Z30" s="53"/>
      <c r="AA30" s="55"/>
      <c r="AB30" s="55"/>
      <c r="AC30" s="55"/>
      <c r="AD30" s="35"/>
      <c r="AE30" s="35"/>
      <c r="AF30" s="35"/>
      <c r="AG30" s="58"/>
      <c r="AH30" s="58"/>
      <c r="AI30" s="58"/>
      <c r="AJ30" s="59"/>
      <c r="AK30" s="58"/>
      <c r="AL30" s="58"/>
      <c r="AM30" s="58"/>
    </row>
    <row r="31" spans="1:39" x14ac:dyDescent="0.3">
      <c r="A31" s="61"/>
      <c r="B31" s="66" t="s">
        <v>166</v>
      </c>
      <c r="C31" s="196"/>
      <c r="D31" s="186">
        <v>3.0084783008278423E-2</v>
      </c>
      <c r="E31" s="196"/>
      <c r="F31" s="196"/>
      <c r="G31" s="189"/>
      <c r="H31" s="187"/>
      <c r="I31" s="189"/>
      <c r="J31" s="189"/>
      <c r="K31" s="189"/>
      <c r="L31" s="196"/>
      <c r="M31" s="191"/>
      <c r="N31" s="191"/>
      <c r="O31" s="191"/>
      <c r="P31" s="192"/>
      <c r="Q31" s="191"/>
      <c r="R31" s="191"/>
      <c r="S31" s="191"/>
      <c r="T31" s="59"/>
      <c r="U31" s="59"/>
      <c r="V31" s="52">
        <v>2.0879446720334392E-2</v>
      </c>
      <c r="W31" s="53"/>
      <c r="X31" s="35"/>
      <c r="Y31" s="35"/>
      <c r="Z31" s="53"/>
      <c r="AA31" s="55"/>
      <c r="AB31" s="55"/>
      <c r="AC31" s="55"/>
      <c r="AD31" s="35"/>
      <c r="AE31" s="35"/>
      <c r="AF31" s="35"/>
      <c r="AG31" s="58"/>
      <c r="AH31" s="58"/>
      <c r="AI31" s="58"/>
      <c r="AJ31" s="59"/>
      <c r="AK31" s="58"/>
      <c r="AL31" s="58"/>
      <c r="AM31" s="58"/>
    </row>
    <row r="32" spans="1:39" x14ac:dyDescent="0.3">
      <c r="A32" s="49"/>
      <c r="B32" s="49"/>
      <c r="C32" s="196"/>
      <c r="D32" s="196"/>
      <c r="E32" s="196"/>
      <c r="F32" s="196"/>
      <c r="G32" s="189"/>
      <c r="H32" s="187"/>
      <c r="I32" s="189"/>
      <c r="J32" s="189"/>
      <c r="K32" s="189"/>
      <c r="L32" s="196"/>
      <c r="M32" s="191"/>
      <c r="N32" s="191"/>
      <c r="O32" s="191"/>
      <c r="P32" s="192"/>
      <c r="Q32" s="191"/>
      <c r="R32" s="191"/>
      <c r="S32" s="191"/>
      <c r="T32" s="59"/>
      <c r="U32" s="59"/>
      <c r="V32" s="52"/>
      <c r="W32" s="53"/>
      <c r="X32" s="35"/>
      <c r="Y32" s="35"/>
      <c r="Z32" s="53"/>
      <c r="AA32" s="55"/>
      <c r="AB32" s="55"/>
      <c r="AC32" s="55"/>
      <c r="AD32" s="35"/>
      <c r="AE32" s="35"/>
      <c r="AF32" s="35"/>
      <c r="AG32" s="58"/>
      <c r="AH32" s="58"/>
      <c r="AI32" s="58"/>
      <c r="AJ32" s="59"/>
      <c r="AK32" s="58"/>
      <c r="AL32" s="58"/>
      <c r="AM32" s="58"/>
    </row>
    <row r="33" spans="1:39" x14ac:dyDescent="0.3">
      <c r="A33" s="49" t="s">
        <v>56</v>
      </c>
      <c r="B33" s="49" t="s">
        <v>57</v>
      </c>
      <c r="C33" s="185">
        <v>683896</v>
      </c>
      <c r="D33" s="186">
        <v>0.8701387598891549</v>
      </c>
      <c r="E33" s="187">
        <v>0.8701387598891549</v>
      </c>
      <c r="F33" s="185">
        <v>785962</v>
      </c>
      <c r="G33" s="189">
        <v>0.60309835659262112</v>
      </c>
      <c r="H33" s="187">
        <v>3.7916937755744814E-4</v>
      </c>
      <c r="I33" s="189">
        <v>0.86939560156510187</v>
      </c>
      <c r="J33" s="189">
        <v>0.87088191821320793</v>
      </c>
      <c r="K33" s="189"/>
      <c r="L33" s="189">
        <v>0.1298612401108451</v>
      </c>
      <c r="M33" s="191" t="s">
        <v>171</v>
      </c>
      <c r="N33" s="191"/>
      <c r="O33" s="191"/>
      <c r="P33" s="192"/>
      <c r="Q33" s="191" t="s">
        <v>171</v>
      </c>
      <c r="R33" s="191"/>
      <c r="S33" s="191"/>
      <c r="T33" s="58"/>
      <c r="U33" s="51">
        <v>669644</v>
      </c>
      <c r="V33" s="52">
        <v>0.87111222117719911</v>
      </c>
      <c r="W33" s="53">
        <v>0.87111222117719911</v>
      </c>
      <c r="X33" s="51">
        <v>768723</v>
      </c>
      <c r="Y33" s="55">
        <v>0.59115758680805219</v>
      </c>
      <c r="Z33" s="53">
        <v>3.8217122587208438E-4</v>
      </c>
      <c r="AA33" s="55">
        <v>0.87036317933856233</v>
      </c>
      <c r="AB33" s="55">
        <v>0.87186126301583589</v>
      </c>
      <c r="AC33" s="55">
        <v>9.7346128804420839E-4</v>
      </c>
      <c r="AD33" s="35"/>
      <c r="AE33" s="35"/>
      <c r="AF33" s="60">
        <v>0.12888777882280089</v>
      </c>
      <c r="AG33" s="58" t="s">
        <v>171</v>
      </c>
      <c r="AH33" s="58"/>
      <c r="AI33" s="58"/>
      <c r="AJ33" s="59"/>
      <c r="AK33" s="58" t="s">
        <v>171</v>
      </c>
      <c r="AL33" s="58"/>
      <c r="AM33" s="58"/>
    </row>
    <row r="34" spans="1:39" x14ac:dyDescent="0.3">
      <c r="A34" s="49"/>
      <c r="B34" s="49" t="s">
        <v>58</v>
      </c>
      <c r="C34" s="185">
        <v>388994</v>
      </c>
      <c r="D34" s="194">
        <v>0.75204980231805041</v>
      </c>
      <c r="E34" s="187">
        <v>0.75204980231805041</v>
      </c>
      <c r="F34" s="193">
        <v>517245</v>
      </c>
      <c r="G34" s="195">
        <v>0.39690164340737888</v>
      </c>
      <c r="H34" s="187">
        <v>6.0042308217147296E-4</v>
      </c>
      <c r="I34" s="189">
        <v>0.75087299470150781</v>
      </c>
      <c r="J34" s="189">
        <v>0.75322660993459301</v>
      </c>
      <c r="K34" s="189"/>
      <c r="L34" s="189">
        <v>0.24795019768194959</v>
      </c>
      <c r="M34" s="191">
        <v>2.2090000000000001</v>
      </c>
      <c r="N34" s="191">
        <v>2.1890000000000001</v>
      </c>
      <c r="O34" s="191">
        <v>2.2290000000000001</v>
      </c>
      <c r="P34" s="192"/>
      <c r="Q34" s="191">
        <v>2.202</v>
      </c>
      <c r="R34" s="191">
        <v>2.181</v>
      </c>
      <c r="S34" s="191">
        <v>2.2240000000000002</v>
      </c>
      <c r="T34" s="59"/>
      <c r="U34" s="51">
        <v>398920</v>
      </c>
      <c r="V34" s="64">
        <v>0.75034891638421053</v>
      </c>
      <c r="W34" s="53">
        <v>0.75034891638421053</v>
      </c>
      <c r="X34" s="63">
        <v>531646</v>
      </c>
      <c r="Y34" s="65">
        <v>0.40884241319194781</v>
      </c>
      <c r="Z34" s="53">
        <v>5.9359069201681285E-4</v>
      </c>
      <c r="AA34" s="55">
        <v>0.74918550000629935</v>
      </c>
      <c r="AB34" s="55">
        <v>0.7515123327621217</v>
      </c>
      <c r="AC34" s="55">
        <v>-1.7008859338398796E-3</v>
      </c>
      <c r="AD34" s="35"/>
      <c r="AE34" s="35"/>
      <c r="AF34" s="60">
        <v>0.24965108361578947</v>
      </c>
      <c r="AG34" s="58">
        <v>2.2490000000000001</v>
      </c>
      <c r="AH34" s="58">
        <v>2.2280000000000002</v>
      </c>
      <c r="AI34" s="58">
        <v>2.2690000000000001</v>
      </c>
      <c r="AJ34" s="59"/>
      <c r="AK34" s="58">
        <v>2.2290000000000001</v>
      </c>
      <c r="AL34" s="58">
        <v>2.2069999999999999</v>
      </c>
      <c r="AM34" s="58">
        <v>2.2509999999999999</v>
      </c>
    </row>
    <row r="35" spans="1:39" x14ac:dyDescent="0.3">
      <c r="A35" s="49"/>
      <c r="B35" s="49"/>
      <c r="C35" s="185" t="s">
        <v>184</v>
      </c>
      <c r="D35" s="189">
        <v>0</v>
      </c>
      <c r="E35" s="187"/>
      <c r="F35" s="49">
        <v>1303207</v>
      </c>
      <c r="G35" s="189">
        <v>1</v>
      </c>
      <c r="H35" s="187"/>
      <c r="I35" s="189"/>
      <c r="J35" s="189"/>
      <c r="K35" s="189"/>
      <c r="L35" s="196"/>
      <c r="M35" s="191"/>
      <c r="N35" s="191"/>
      <c r="O35" s="191"/>
      <c r="P35" s="192"/>
      <c r="Q35" s="191"/>
      <c r="R35" s="191"/>
      <c r="S35" s="191"/>
      <c r="T35" s="58"/>
      <c r="U35" s="51" t="s">
        <v>185</v>
      </c>
      <c r="V35" s="68">
        <v>2E-3</v>
      </c>
      <c r="W35" s="53"/>
      <c r="X35" s="33">
        <v>1300369</v>
      </c>
      <c r="Y35" s="55">
        <v>1</v>
      </c>
      <c r="Z35" s="53"/>
      <c r="AA35" s="55"/>
      <c r="AB35" s="55"/>
      <c r="AC35" s="55"/>
      <c r="AD35" s="35"/>
      <c r="AE35" s="35"/>
      <c r="AF35" s="35"/>
      <c r="AG35" s="58"/>
      <c r="AH35" s="58"/>
      <c r="AI35" s="58"/>
      <c r="AJ35" s="59"/>
      <c r="AK35" s="58"/>
      <c r="AL35" s="58"/>
      <c r="AM35" s="58"/>
    </row>
    <row r="36" spans="1:39" x14ac:dyDescent="0.3">
      <c r="A36" s="49"/>
      <c r="B36" s="49"/>
      <c r="C36" s="196"/>
      <c r="D36" s="186"/>
      <c r="E36" s="187"/>
      <c r="F36" s="196"/>
      <c r="G36" s="189"/>
      <c r="H36" s="187"/>
      <c r="I36" s="189"/>
      <c r="J36" s="189"/>
      <c r="K36" s="189"/>
      <c r="L36" s="196"/>
      <c r="M36" s="191"/>
      <c r="N36" s="191"/>
      <c r="O36" s="191"/>
      <c r="P36" s="192"/>
      <c r="Q36" s="191"/>
      <c r="R36" s="191"/>
      <c r="S36" s="191"/>
      <c r="T36" s="58"/>
      <c r="U36" s="51"/>
      <c r="V36" s="68"/>
      <c r="W36" s="53"/>
      <c r="X36" s="35"/>
      <c r="Y36" s="55"/>
      <c r="Z36" s="53"/>
      <c r="AA36" s="55"/>
      <c r="AB36" s="55"/>
      <c r="AC36" s="55"/>
      <c r="AD36" s="35"/>
      <c r="AE36" s="35"/>
      <c r="AF36" s="35"/>
      <c r="AG36" s="58"/>
      <c r="AH36" s="58"/>
      <c r="AI36" s="58"/>
      <c r="AJ36" s="59"/>
      <c r="AK36" s="58"/>
      <c r="AL36" s="58"/>
      <c r="AM36" s="58"/>
    </row>
    <row r="37" spans="1:39" x14ac:dyDescent="0.3">
      <c r="A37" s="49" t="s">
        <v>59</v>
      </c>
      <c r="B37" s="61" t="s">
        <v>60</v>
      </c>
      <c r="C37" s="197">
        <v>141494</v>
      </c>
      <c r="D37" s="198">
        <v>0.75708560513234846</v>
      </c>
      <c r="E37" s="199">
        <v>0.75708560513234846</v>
      </c>
      <c r="F37" s="197">
        <v>186893</v>
      </c>
      <c r="G37" s="200">
        <v>0.14448035758874975</v>
      </c>
      <c r="H37" s="187">
        <v>9.9197928347543717E-4</v>
      </c>
      <c r="I37" s="189">
        <v>0.75514136146332678</v>
      </c>
      <c r="J37" s="189">
        <v>0.75902984880137014</v>
      </c>
      <c r="K37" s="189"/>
      <c r="L37" s="189">
        <v>0.24291439486765154</v>
      </c>
      <c r="M37" s="191">
        <v>1.784</v>
      </c>
      <c r="N37" s="191">
        <v>1.7609999999999999</v>
      </c>
      <c r="O37" s="191">
        <v>1.8080000000000001</v>
      </c>
      <c r="P37" s="192"/>
      <c r="Q37" s="191">
        <v>1.3819999999999999</v>
      </c>
      <c r="R37" s="191">
        <v>1.3620000000000001</v>
      </c>
      <c r="S37" s="191">
        <v>1.4019999999999999</v>
      </c>
      <c r="T37" s="58"/>
      <c r="U37" s="51">
        <v>138207</v>
      </c>
      <c r="V37" s="70">
        <v>0.74613723478918104</v>
      </c>
      <c r="W37" s="71">
        <v>0.74613723478918104</v>
      </c>
      <c r="X37" s="69">
        <v>185230</v>
      </c>
      <c r="Y37" s="72">
        <v>0.14334523814130221</v>
      </c>
      <c r="Z37" s="53">
        <v>1.0112375701917711E-3</v>
      </c>
      <c r="AA37" s="55">
        <v>0.74415524557179136</v>
      </c>
      <c r="AB37" s="55">
        <v>0.74811922400657072</v>
      </c>
      <c r="AC37" s="55">
        <v>-1.0948370343167424E-2</v>
      </c>
      <c r="AD37" s="57" t="s">
        <v>149</v>
      </c>
      <c r="AE37" s="35"/>
      <c r="AF37" s="60">
        <v>0.25386276521081896</v>
      </c>
      <c r="AG37" s="58">
        <v>1.944</v>
      </c>
      <c r="AH37" s="58">
        <v>1.919</v>
      </c>
      <c r="AI37" s="58">
        <v>1.9690000000000001</v>
      </c>
      <c r="AJ37" s="59"/>
      <c r="AK37" s="58">
        <v>1.4950000000000001</v>
      </c>
      <c r="AL37" s="58">
        <v>1.474</v>
      </c>
      <c r="AM37" s="58">
        <v>1.5169999999999999</v>
      </c>
    </row>
    <row r="38" spans="1:39" x14ac:dyDescent="0.3">
      <c r="A38" s="49"/>
      <c r="B38" s="49" t="s">
        <v>61</v>
      </c>
      <c r="C38" s="185">
        <v>487493</v>
      </c>
      <c r="D38" s="186">
        <v>0.82853568873124295</v>
      </c>
      <c r="E38" s="187">
        <v>0.82853568873124295</v>
      </c>
      <c r="F38" s="185">
        <v>588379</v>
      </c>
      <c r="G38" s="189">
        <v>0.45485496148978821</v>
      </c>
      <c r="H38" s="187">
        <v>4.9137595156480965E-4</v>
      </c>
      <c r="I38" s="189">
        <v>0.8275726095633068</v>
      </c>
      <c r="J38" s="189">
        <v>0.82949876789917909</v>
      </c>
      <c r="K38" s="189"/>
      <c r="L38" s="189">
        <v>0.17146431126875705</v>
      </c>
      <c r="M38" s="191">
        <v>1.151</v>
      </c>
      <c r="N38" s="191">
        <v>1.139</v>
      </c>
      <c r="O38" s="191">
        <v>1.163</v>
      </c>
      <c r="P38" s="192"/>
      <c r="Q38" s="191">
        <v>1.105</v>
      </c>
      <c r="R38" s="191">
        <v>1.093</v>
      </c>
      <c r="S38" s="191">
        <v>1.117</v>
      </c>
      <c r="T38" s="58"/>
      <c r="U38" s="51">
        <v>483163</v>
      </c>
      <c r="V38" s="52">
        <v>0.82471149102938091</v>
      </c>
      <c r="W38" s="53">
        <v>0.82471149102938091</v>
      </c>
      <c r="X38" s="51">
        <v>585857</v>
      </c>
      <c r="Y38" s="55">
        <v>0.45338126211601193</v>
      </c>
      <c r="Z38" s="53">
        <v>4.9674320452638998E-4</v>
      </c>
      <c r="AA38" s="55">
        <v>0.82373789223894411</v>
      </c>
      <c r="AB38" s="55">
        <v>0.8256850898198177</v>
      </c>
      <c r="AC38" s="55">
        <v>-3.8241977018620421E-3</v>
      </c>
      <c r="AD38" s="57" t="s">
        <v>149</v>
      </c>
      <c r="AE38" s="35"/>
      <c r="AF38" s="60">
        <v>0.17528850897061909</v>
      </c>
      <c r="AG38" s="58">
        <v>1.214</v>
      </c>
      <c r="AH38" s="58">
        <v>1.202</v>
      </c>
      <c r="AI38" s="58">
        <v>1.2270000000000001</v>
      </c>
      <c r="AJ38" s="59"/>
      <c r="AK38" s="58">
        <v>1.1739999999999999</v>
      </c>
      <c r="AL38" s="58">
        <v>1.161</v>
      </c>
      <c r="AM38" s="58">
        <v>1.1870000000000001</v>
      </c>
    </row>
    <row r="39" spans="1:39" x14ac:dyDescent="0.3">
      <c r="A39" s="35"/>
      <c r="B39" s="62" t="s">
        <v>62</v>
      </c>
      <c r="C39" s="193">
        <v>439295</v>
      </c>
      <c r="D39" s="194">
        <v>0.84760004707870829</v>
      </c>
      <c r="E39" s="187">
        <v>0.84760004707870829</v>
      </c>
      <c r="F39" s="185">
        <v>518281</v>
      </c>
      <c r="G39" s="189">
        <v>0.40066468092146207</v>
      </c>
      <c r="H39" s="187">
        <v>4.9923526846001474E-4</v>
      </c>
      <c r="I39" s="189">
        <v>0.84662156393271448</v>
      </c>
      <c r="J39" s="189">
        <v>0.84857853022470209</v>
      </c>
      <c r="K39" s="189"/>
      <c r="L39" s="189">
        <v>0.15239995292129171</v>
      </c>
      <c r="M39" s="191" t="s">
        <v>171</v>
      </c>
      <c r="N39" s="191"/>
      <c r="O39" s="191"/>
      <c r="P39" s="192"/>
      <c r="Q39" s="191" t="s">
        <v>171</v>
      </c>
      <c r="R39" s="191"/>
      <c r="S39" s="191"/>
      <c r="T39" s="58"/>
      <c r="U39" s="51">
        <v>443474</v>
      </c>
      <c r="V39" s="64">
        <v>0.85102128541492361</v>
      </c>
      <c r="W39" s="53">
        <v>0.85102128541492361</v>
      </c>
      <c r="X39" s="51">
        <v>521108</v>
      </c>
      <c r="Y39" s="55">
        <v>0.40327349974268589</v>
      </c>
      <c r="Z39" s="53">
        <v>4.9325154297366191E-4</v>
      </c>
      <c r="AA39" s="55">
        <v>0.85005453015537646</v>
      </c>
      <c r="AB39" s="55">
        <v>0.85198804067447076</v>
      </c>
      <c r="AC39" s="55">
        <v>3.4212383362153265E-3</v>
      </c>
      <c r="AD39" s="57" t="s">
        <v>149</v>
      </c>
      <c r="AE39" s="35"/>
      <c r="AF39" s="60">
        <v>0.14897871458507639</v>
      </c>
      <c r="AG39" s="58" t="s">
        <v>171</v>
      </c>
      <c r="AH39" s="58"/>
      <c r="AI39" s="58"/>
      <c r="AJ39" s="59"/>
      <c r="AK39" s="58" t="s">
        <v>171</v>
      </c>
      <c r="AL39" s="58"/>
      <c r="AM39" s="58"/>
    </row>
    <row r="40" spans="1:39" x14ac:dyDescent="0.3">
      <c r="A40" s="49"/>
      <c r="B40" s="66" t="s">
        <v>165</v>
      </c>
      <c r="C40" s="196"/>
      <c r="D40" s="189">
        <v>9.0514441946359825E-2</v>
      </c>
      <c r="E40" s="196"/>
      <c r="F40" s="49">
        <v>518281</v>
      </c>
      <c r="G40" s="189">
        <v>0.40066468092146207</v>
      </c>
      <c r="H40" s="187"/>
      <c r="I40" s="189"/>
      <c r="J40" s="189"/>
      <c r="K40" s="189"/>
      <c r="L40" s="196"/>
      <c r="M40" s="191"/>
      <c r="N40" s="191"/>
      <c r="O40" s="191"/>
      <c r="P40" s="192"/>
      <c r="Q40" s="191"/>
      <c r="R40" s="191"/>
      <c r="S40" s="191"/>
      <c r="T40" s="59"/>
      <c r="U40" s="35"/>
      <c r="V40" s="55">
        <v>0.10488405062574258</v>
      </c>
      <c r="W40" s="53"/>
      <c r="X40" s="33">
        <v>521108</v>
      </c>
      <c r="Y40" s="55">
        <v>0.40327349974268589</v>
      </c>
      <c r="Z40" s="53"/>
      <c r="AA40" s="55"/>
      <c r="AB40" s="55"/>
      <c r="AC40" s="55"/>
      <c r="AD40" s="35"/>
      <c r="AE40" s="35"/>
      <c r="AF40" s="35"/>
      <c r="AG40" s="58"/>
      <c r="AH40" s="58"/>
      <c r="AI40" s="58"/>
      <c r="AJ40" s="59"/>
      <c r="AK40" s="58"/>
      <c r="AL40" s="58"/>
      <c r="AM40" s="58"/>
    </row>
    <row r="41" spans="1:39" x14ac:dyDescent="0.3">
      <c r="A41" s="49"/>
      <c r="B41" s="66" t="s">
        <v>166</v>
      </c>
      <c r="C41" s="196"/>
      <c r="D41" s="189">
        <v>5.8831790760878189E-2</v>
      </c>
      <c r="E41" s="196"/>
      <c r="F41" s="196"/>
      <c r="G41" s="189"/>
      <c r="H41" s="187"/>
      <c r="I41" s="189"/>
      <c r="J41" s="189"/>
      <c r="K41" s="189"/>
      <c r="L41" s="196"/>
      <c r="M41" s="191"/>
      <c r="N41" s="191"/>
      <c r="O41" s="191"/>
      <c r="P41" s="192"/>
      <c r="Q41" s="191"/>
      <c r="R41" s="191"/>
      <c r="S41" s="191"/>
      <c r="T41" s="59"/>
      <c r="U41" s="59"/>
      <c r="V41" s="52">
        <v>6.7595530767324982E-2</v>
      </c>
      <c r="W41" s="53"/>
      <c r="X41" s="35"/>
      <c r="Y41" s="55"/>
      <c r="Z41" s="53"/>
      <c r="AA41" s="55"/>
      <c r="AB41" s="55"/>
      <c r="AC41" s="55"/>
      <c r="AD41" s="35"/>
      <c r="AE41" s="35"/>
      <c r="AF41" s="35"/>
      <c r="AG41" s="58"/>
      <c r="AH41" s="58"/>
      <c r="AI41" s="58"/>
      <c r="AJ41" s="59"/>
      <c r="AK41" s="58"/>
      <c r="AL41" s="58"/>
      <c r="AM41" s="58"/>
    </row>
    <row r="42" spans="1:39" x14ac:dyDescent="0.3">
      <c r="A42" s="49"/>
      <c r="B42" s="66"/>
      <c r="C42" s="185" t="s">
        <v>187</v>
      </c>
      <c r="D42" s="189">
        <v>8.0000000000000002E-3</v>
      </c>
      <c r="E42" s="196"/>
      <c r="F42" s="196"/>
      <c r="G42" s="189"/>
      <c r="H42" s="187"/>
      <c r="I42" s="189"/>
      <c r="J42" s="189"/>
      <c r="K42" s="189"/>
      <c r="L42" s="196"/>
      <c r="M42" s="191"/>
      <c r="N42" s="191"/>
      <c r="O42" s="191"/>
      <c r="P42" s="192"/>
      <c r="Q42" s="191"/>
      <c r="R42" s="191"/>
      <c r="S42" s="191"/>
      <c r="T42" s="59"/>
      <c r="U42" s="59" t="s">
        <v>186</v>
      </c>
      <c r="V42" s="52">
        <v>8.9999999999999993E-3</v>
      </c>
      <c r="W42" s="53"/>
      <c r="X42" s="35"/>
      <c r="Y42" s="55"/>
      <c r="Z42" s="53"/>
      <c r="AA42" s="55"/>
      <c r="AB42" s="55"/>
      <c r="AC42" s="55"/>
      <c r="AD42" s="35"/>
      <c r="AE42" s="35"/>
      <c r="AF42" s="35"/>
      <c r="AG42" s="58"/>
      <c r="AH42" s="58"/>
      <c r="AI42" s="58"/>
      <c r="AJ42" s="59"/>
      <c r="AK42" s="58"/>
      <c r="AL42" s="58"/>
      <c r="AM42" s="58"/>
    </row>
    <row r="43" spans="1:39" x14ac:dyDescent="0.3">
      <c r="A43" s="35"/>
      <c r="B43" s="35"/>
      <c r="C43" s="196"/>
      <c r="D43" s="196"/>
      <c r="E43" s="196"/>
      <c r="F43" s="196"/>
      <c r="G43" s="189"/>
      <c r="H43" s="187"/>
      <c r="I43" s="189"/>
      <c r="J43" s="189"/>
      <c r="K43" s="189"/>
      <c r="L43" s="196"/>
      <c r="M43" s="191"/>
      <c r="N43" s="191"/>
      <c r="O43" s="191"/>
      <c r="P43" s="192"/>
      <c r="Q43" s="191"/>
      <c r="R43" s="191"/>
      <c r="S43" s="191"/>
      <c r="T43" s="59"/>
      <c r="U43" s="59"/>
      <c r="V43" s="52"/>
      <c r="W43" s="53"/>
      <c r="X43" s="35"/>
      <c r="Y43" s="55"/>
      <c r="Z43" s="53"/>
      <c r="AA43" s="55"/>
      <c r="AB43" s="55"/>
      <c r="AC43" s="55"/>
      <c r="AD43" s="35"/>
      <c r="AE43" s="35"/>
      <c r="AF43" s="35"/>
      <c r="AG43" s="58"/>
      <c r="AH43" s="58"/>
      <c r="AI43" s="58"/>
      <c r="AJ43" s="59"/>
      <c r="AK43" s="58"/>
      <c r="AL43" s="58"/>
      <c r="AM43" s="58"/>
    </row>
    <row r="44" spans="1:39" x14ac:dyDescent="0.3">
      <c r="A44" s="49" t="s">
        <v>63</v>
      </c>
      <c r="B44" s="49" t="s">
        <v>163</v>
      </c>
      <c r="C44" s="185">
        <v>941018</v>
      </c>
      <c r="D44" s="186">
        <v>0.85298793874557877</v>
      </c>
      <c r="E44" s="187">
        <v>0.85298793874557877</v>
      </c>
      <c r="F44" s="185">
        <v>1103202</v>
      </c>
      <c r="G44" s="189">
        <v>0.84652860213304559</v>
      </c>
      <c r="H44" s="187">
        <v>3.3714786071992734E-4</v>
      </c>
      <c r="I44" s="189">
        <v>0.85232714108110297</v>
      </c>
      <c r="J44" s="189">
        <v>0.85364873641005456</v>
      </c>
      <c r="K44" s="189"/>
      <c r="L44" s="189">
        <v>0.14701206125442123</v>
      </c>
      <c r="M44" s="191" t="s">
        <v>171</v>
      </c>
      <c r="N44" s="191"/>
      <c r="O44" s="191"/>
      <c r="P44" s="192"/>
      <c r="Q44" s="191" t="s">
        <v>171</v>
      </c>
      <c r="R44" s="191"/>
      <c r="S44" s="191"/>
      <c r="T44" s="58"/>
      <c r="U44" s="51">
        <v>955096</v>
      </c>
      <c r="V44" s="52">
        <v>0.84869057097361233</v>
      </c>
      <c r="W44" s="53">
        <v>0.84869057097361233</v>
      </c>
      <c r="X44" s="51">
        <v>1125376</v>
      </c>
      <c r="Y44" s="55">
        <v>0.86542819768850221</v>
      </c>
      <c r="Z44" s="53">
        <v>3.3779938944139754E-4</v>
      </c>
      <c r="AA44" s="55">
        <v>0.84802849633630761</v>
      </c>
      <c r="AB44" s="55">
        <v>0.84935264561091706</v>
      </c>
      <c r="AC44" s="55">
        <v>-4.2973677719664316E-3</v>
      </c>
      <c r="AD44" s="57" t="s">
        <v>149</v>
      </c>
      <c r="AE44" s="35"/>
      <c r="AF44" s="60">
        <v>0.15130942902638767</v>
      </c>
      <c r="AG44" s="58" t="s">
        <v>171</v>
      </c>
      <c r="AH44" s="58"/>
      <c r="AI44" s="58"/>
      <c r="AJ44" s="59"/>
      <c r="AK44" s="58" t="s">
        <v>171</v>
      </c>
      <c r="AL44" s="58"/>
      <c r="AM44" s="58"/>
    </row>
    <row r="45" spans="1:39" x14ac:dyDescent="0.3">
      <c r="A45" s="49"/>
      <c r="B45" s="49" t="s">
        <v>65</v>
      </c>
      <c r="C45" s="185">
        <v>4217</v>
      </c>
      <c r="D45" s="186">
        <v>0.7353095030514385</v>
      </c>
      <c r="E45" s="187">
        <v>0.7353095030514385</v>
      </c>
      <c r="F45" s="185">
        <v>5735</v>
      </c>
      <c r="G45" s="189">
        <v>4.4006823167769974E-3</v>
      </c>
      <c r="H45" s="187">
        <v>5.8255583007896976E-3</v>
      </c>
      <c r="I45" s="189">
        <v>0.72389161859205231</v>
      </c>
      <c r="J45" s="189">
        <v>0.74672738751082468</v>
      </c>
      <c r="K45" s="189"/>
      <c r="L45" s="189">
        <v>0.2646904969485615</v>
      </c>
      <c r="M45" s="191">
        <v>2.089</v>
      </c>
      <c r="N45" s="191">
        <v>1.9690000000000001</v>
      </c>
      <c r="O45" s="191">
        <v>2.2149999999999999</v>
      </c>
      <c r="P45" s="192"/>
      <c r="Q45" s="191">
        <v>1.3149999999999999</v>
      </c>
      <c r="R45" s="191">
        <v>1.236</v>
      </c>
      <c r="S45" s="191">
        <v>1.399</v>
      </c>
      <c r="T45" s="58"/>
      <c r="U45" s="51">
        <v>3001</v>
      </c>
      <c r="V45" s="52">
        <v>0.73571953910272125</v>
      </c>
      <c r="W45" s="53">
        <v>0.73571953910272125</v>
      </c>
      <c r="X45" s="51">
        <v>4079</v>
      </c>
      <c r="Y45" s="55">
        <v>3.1368019385266798E-3</v>
      </c>
      <c r="Z45" s="53">
        <v>6.9041754651757619E-3</v>
      </c>
      <c r="AA45" s="55">
        <v>0.72218760384803171</v>
      </c>
      <c r="AB45" s="55">
        <v>0.7492514743574108</v>
      </c>
      <c r="AC45" s="55">
        <v>4.1003605128275833E-4</v>
      </c>
      <c r="AD45" s="35"/>
      <c r="AE45" s="35"/>
      <c r="AF45" s="60">
        <v>0.26428046089727875</v>
      </c>
      <c r="AG45" s="58">
        <v>2.0150000000000001</v>
      </c>
      <c r="AH45" s="58">
        <v>1.879</v>
      </c>
      <c r="AI45" s="58">
        <v>2.16</v>
      </c>
      <c r="AJ45" s="59"/>
      <c r="AK45" s="58">
        <v>1.266</v>
      </c>
      <c r="AL45" s="58">
        <v>1.1759999999999999</v>
      </c>
      <c r="AM45" s="58">
        <v>1.363</v>
      </c>
    </row>
    <row r="46" spans="1:39" x14ac:dyDescent="0.3">
      <c r="A46" s="49"/>
      <c r="B46" s="49" t="s">
        <v>66</v>
      </c>
      <c r="C46" s="185">
        <v>5359</v>
      </c>
      <c r="D46" s="186">
        <v>0.67775388895915012</v>
      </c>
      <c r="E46" s="187">
        <v>0.67775388895915012</v>
      </c>
      <c r="F46" s="185">
        <v>7907</v>
      </c>
      <c r="G46" s="189">
        <v>6.0673400311692617E-3</v>
      </c>
      <c r="H46" s="187">
        <v>5.2556203086429271E-3</v>
      </c>
      <c r="I46" s="189">
        <v>0.66745306243779268</v>
      </c>
      <c r="J46" s="189">
        <v>0.68805471548050756</v>
      </c>
      <c r="K46" s="189"/>
      <c r="L46" s="189">
        <v>0.32224611104084988</v>
      </c>
      <c r="M46" s="191">
        <v>2.7589999999999999</v>
      </c>
      <c r="N46" s="191">
        <v>2.6309999999999998</v>
      </c>
      <c r="O46" s="191">
        <v>2.8929999999999998</v>
      </c>
      <c r="P46" s="192"/>
      <c r="Q46" s="191">
        <v>1.944</v>
      </c>
      <c r="R46" s="191">
        <v>1.847</v>
      </c>
      <c r="S46" s="191">
        <v>2.0459999999999998</v>
      </c>
      <c r="T46" s="58"/>
      <c r="U46" s="51">
        <v>2953</v>
      </c>
      <c r="V46" s="52">
        <v>0.65871068480927952</v>
      </c>
      <c r="W46" s="53">
        <v>0.65871068480927952</v>
      </c>
      <c r="X46" s="51">
        <v>4483</v>
      </c>
      <c r="Y46" s="55">
        <v>3.4474829836761717E-3</v>
      </c>
      <c r="Z46" s="53">
        <v>7.0814848536923198E-3</v>
      </c>
      <c r="AA46" s="55">
        <v>0.64483122953897665</v>
      </c>
      <c r="AB46" s="55">
        <v>0.6725901400795824</v>
      </c>
      <c r="AC46" s="55">
        <v>-1.9043204149870596E-2</v>
      </c>
      <c r="AD46" s="35"/>
      <c r="AE46" s="35"/>
      <c r="AF46" s="60">
        <v>0.34128931519072048</v>
      </c>
      <c r="AG46" s="58">
        <v>2.9060000000000001</v>
      </c>
      <c r="AH46" s="58">
        <v>2.7320000000000002</v>
      </c>
      <c r="AI46" s="58">
        <v>3.0920000000000001</v>
      </c>
      <c r="AJ46" s="59"/>
      <c r="AK46" s="58">
        <v>1.9159999999999999</v>
      </c>
      <c r="AL46" s="58">
        <v>1.7929999999999999</v>
      </c>
      <c r="AM46" s="58">
        <v>2.048</v>
      </c>
    </row>
    <row r="47" spans="1:39" x14ac:dyDescent="0.3">
      <c r="A47" s="49"/>
      <c r="B47" s="49" t="s">
        <v>164</v>
      </c>
      <c r="C47" s="185">
        <v>107182</v>
      </c>
      <c r="D47" s="186">
        <v>0.6738717668213311</v>
      </c>
      <c r="E47" s="187">
        <v>0.6738717668213311</v>
      </c>
      <c r="F47" s="185">
        <v>159054</v>
      </c>
      <c r="G47" s="189">
        <v>0.12204814737796835</v>
      </c>
      <c r="H47" s="187">
        <v>1.1754672445733229E-3</v>
      </c>
      <c r="I47" s="189">
        <v>0.67156789335696088</v>
      </c>
      <c r="J47" s="189">
        <v>0.67617564028570132</v>
      </c>
      <c r="K47" s="189"/>
      <c r="L47" s="189">
        <v>0.3261282331786689</v>
      </c>
      <c r="M47" s="191">
        <v>2.8079999999999998</v>
      </c>
      <c r="N47" s="191">
        <v>2.7749999999999999</v>
      </c>
      <c r="O47" s="191">
        <v>2.8410000000000002</v>
      </c>
      <c r="P47" s="192"/>
      <c r="Q47" s="191">
        <v>1.8069999999999999</v>
      </c>
      <c r="R47" s="191">
        <v>1.7809999999999999</v>
      </c>
      <c r="S47" s="191">
        <v>1.8320000000000001</v>
      </c>
      <c r="T47" s="58"/>
      <c r="U47" s="51">
        <v>94958</v>
      </c>
      <c r="V47" s="52">
        <v>0.66544730830144783</v>
      </c>
      <c r="W47" s="53">
        <v>0.66544730830144783</v>
      </c>
      <c r="X47" s="51">
        <v>142698</v>
      </c>
      <c r="Y47" s="55">
        <v>0.10973654401173821</v>
      </c>
      <c r="Z47" s="53">
        <v>1.2490509597918793E-3</v>
      </c>
      <c r="AA47" s="55">
        <v>0.66299921340540058</v>
      </c>
      <c r="AB47" s="55">
        <v>0.66789540319749507</v>
      </c>
      <c r="AC47" s="55">
        <v>-8.4244585198832711E-3</v>
      </c>
      <c r="AD47" s="57" t="s">
        <v>149</v>
      </c>
      <c r="AE47" s="35"/>
      <c r="AF47" s="60">
        <v>0.33455269169855217</v>
      </c>
      <c r="AG47" s="58">
        <v>2.82</v>
      </c>
      <c r="AH47" s="58">
        <v>2.786</v>
      </c>
      <c r="AI47" s="58">
        <v>2.8540000000000001</v>
      </c>
      <c r="AJ47" s="59"/>
      <c r="AK47" s="58">
        <v>1.7789999999999999</v>
      </c>
      <c r="AL47" s="58">
        <v>1.7529999999999999</v>
      </c>
      <c r="AM47" s="58">
        <v>1.8049999999999999</v>
      </c>
    </row>
    <row r="48" spans="1:39" x14ac:dyDescent="0.3">
      <c r="A48" s="49"/>
      <c r="B48" s="62" t="s">
        <v>73</v>
      </c>
      <c r="C48" s="193">
        <v>15114</v>
      </c>
      <c r="D48" s="194">
        <v>0.55344391958694938</v>
      </c>
      <c r="E48" s="187">
        <v>0.55344391958694938</v>
      </c>
      <c r="F48" s="193">
        <v>27309</v>
      </c>
      <c r="G48" s="195">
        <v>2.0955228141039759E-2</v>
      </c>
      <c r="H48" s="187">
        <v>3.0083053432880761E-3</v>
      </c>
      <c r="I48" s="189">
        <v>0.54754774945960538</v>
      </c>
      <c r="J48" s="189">
        <v>0.55934008971429339</v>
      </c>
      <c r="K48" s="189"/>
      <c r="L48" s="189">
        <v>0.44655608041305062</v>
      </c>
      <c r="M48" s="191">
        <v>4.6820000000000004</v>
      </c>
      <c r="N48" s="191">
        <v>4.569</v>
      </c>
      <c r="O48" s="191">
        <v>4.7969999999999997</v>
      </c>
      <c r="P48" s="192"/>
      <c r="Q48" s="191">
        <v>2.6080000000000001</v>
      </c>
      <c r="R48" s="191">
        <v>2.5329999999999999</v>
      </c>
      <c r="S48" s="191">
        <v>2.6850000000000001</v>
      </c>
      <c r="T48" s="59"/>
      <c r="U48" s="51">
        <v>12556</v>
      </c>
      <c r="V48" s="64">
        <v>0.52905237433110019</v>
      </c>
      <c r="W48" s="53">
        <v>0.52905237433110019</v>
      </c>
      <c r="X48" s="63">
        <v>23733</v>
      </c>
      <c r="Y48" s="65">
        <v>1.8250973377556677E-2</v>
      </c>
      <c r="Z48" s="53">
        <v>3.2401067591671094E-3</v>
      </c>
      <c r="AA48" s="55">
        <v>0.52270188177706789</v>
      </c>
      <c r="AB48" s="55">
        <v>0.5354028668851325</v>
      </c>
      <c r="AC48" s="55">
        <v>-2.439154525584919E-2</v>
      </c>
      <c r="AD48" s="57" t="s">
        <v>149</v>
      </c>
      <c r="AE48" s="35"/>
      <c r="AF48" s="60">
        <v>0.47094762566889981</v>
      </c>
      <c r="AG48" s="58">
        <v>4.9930000000000003</v>
      </c>
      <c r="AH48" s="58">
        <v>4.8650000000000002</v>
      </c>
      <c r="AI48" s="58">
        <v>5.1239999999999997</v>
      </c>
      <c r="AJ48" s="59"/>
      <c r="AK48" s="58">
        <v>2.694</v>
      </c>
      <c r="AL48" s="58">
        <v>2.6120000000000001</v>
      </c>
      <c r="AM48" s="58">
        <v>2.7789999999999999</v>
      </c>
    </row>
    <row r="49" spans="1:39" x14ac:dyDescent="0.3">
      <c r="A49" s="49"/>
      <c r="B49" s="66" t="s">
        <v>165</v>
      </c>
      <c r="C49" s="196"/>
      <c r="D49" s="186">
        <v>0.29954401915862938</v>
      </c>
      <c r="E49" s="187"/>
      <c r="F49" s="49">
        <v>1303207</v>
      </c>
      <c r="G49" s="189">
        <v>1</v>
      </c>
      <c r="H49" s="187"/>
      <c r="I49" s="189"/>
      <c r="J49" s="189"/>
      <c r="K49" s="189"/>
      <c r="L49" s="196"/>
      <c r="M49" s="191"/>
      <c r="N49" s="191"/>
      <c r="O49" s="191"/>
      <c r="P49" s="192"/>
      <c r="Q49" s="191"/>
      <c r="R49" s="191"/>
      <c r="S49" s="191"/>
      <c r="T49" s="59"/>
      <c r="U49" s="35"/>
      <c r="V49" s="55">
        <v>0.31963819664251214</v>
      </c>
      <c r="W49" s="53"/>
      <c r="X49" s="33">
        <v>1300369</v>
      </c>
      <c r="Y49" s="55">
        <v>1</v>
      </c>
      <c r="Z49" s="53"/>
      <c r="AA49" s="55"/>
      <c r="AB49" s="55"/>
      <c r="AC49" s="55"/>
      <c r="AD49" s="35"/>
      <c r="AE49" s="35"/>
      <c r="AF49" s="35"/>
      <c r="AG49" s="58"/>
      <c r="AH49" s="58"/>
      <c r="AI49" s="58"/>
      <c r="AJ49" s="59"/>
      <c r="AK49" s="58"/>
      <c r="AL49" s="58"/>
      <c r="AM49" s="58"/>
    </row>
    <row r="50" spans="1:39" x14ac:dyDescent="0.3">
      <c r="A50" s="49"/>
      <c r="B50" s="66" t="s">
        <v>166</v>
      </c>
      <c r="C50" s="196"/>
      <c r="D50" s="189">
        <v>0.1556410690275716</v>
      </c>
      <c r="E50" s="196"/>
      <c r="F50" s="196"/>
      <c r="G50" s="196"/>
      <c r="H50" s="196"/>
      <c r="I50" s="196"/>
      <c r="J50" s="196"/>
      <c r="K50" s="196"/>
      <c r="L50" s="196"/>
      <c r="M50" s="191"/>
      <c r="N50" s="191"/>
      <c r="O50" s="191"/>
      <c r="P50" s="192"/>
      <c r="Q50" s="191"/>
      <c r="R50" s="191"/>
      <c r="S50" s="191"/>
      <c r="T50" s="59"/>
      <c r="U50" s="59"/>
      <c r="V50" s="52">
        <v>0.17013283078079103</v>
      </c>
      <c r="W50" s="53"/>
      <c r="X50" s="35"/>
      <c r="Y50" s="55"/>
      <c r="Z50" s="53"/>
      <c r="AA50" s="55"/>
      <c r="AB50" s="55"/>
      <c r="AC50" s="55"/>
      <c r="AD50" s="35"/>
      <c r="AE50" s="35"/>
      <c r="AF50" s="35"/>
      <c r="AG50" s="58"/>
      <c r="AH50" s="58"/>
      <c r="AI50" s="58"/>
      <c r="AJ50" s="59"/>
      <c r="AK50" s="58"/>
      <c r="AL50" s="58"/>
      <c r="AM50" s="58"/>
    </row>
    <row r="51" spans="1:39" x14ac:dyDescent="0.3">
      <c r="A51" s="49"/>
      <c r="B51" s="73"/>
      <c r="C51" s="185" t="s">
        <v>184</v>
      </c>
      <c r="D51" s="189">
        <v>0</v>
      </c>
      <c r="E51" s="196"/>
      <c r="F51" s="196"/>
      <c r="G51" s="196"/>
      <c r="H51" s="196"/>
      <c r="I51" s="196"/>
      <c r="J51" s="196"/>
      <c r="K51" s="196"/>
      <c r="L51" s="196"/>
      <c r="M51" s="191"/>
      <c r="N51" s="191"/>
      <c r="O51" s="191"/>
      <c r="P51" s="192"/>
      <c r="Q51" s="191"/>
      <c r="R51" s="191"/>
      <c r="S51" s="191"/>
      <c r="T51" s="59"/>
      <c r="U51" s="59" t="s">
        <v>185</v>
      </c>
      <c r="V51" s="52">
        <v>2E-3</v>
      </c>
      <c r="W51" s="53"/>
      <c r="X51" s="35"/>
      <c r="Y51" s="55"/>
      <c r="Z51" s="53"/>
      <c r="AA51" s="55"/>
      <c r="AB51" s="55"/>
      <c r="AC51" s="55"/>
      <c r="AD51" s="35"/>
      <c r="AE51" s="35"/>
      <c r="AF51" s="35"/>
      <c r="AG51" s="58"/>
      <c r="AH51" s="58"/>
      <c r="AI51" s="58"/>
      <c r="AJ51" s="59"/>
      <c r="AK51" s="58"/>
      <c r="AL51" s="58"/>
      <c r="AM51" s="58"/>
    </row>
    <row r="52" spans="1:39" x14ac:dyDescent="0.3">
      <c r="A52" s="49"/>
      <c r="B52" s="73"/>
      <c r="C52" s="185"/>
      <c r="D52" s="201"/>
      <c r="E52" s="196"/>
      <c r="F52" s="196"/>
      <c r="G52" s="196"/>
      <c r="H52" s="196"/>
      <c r="I52" s="196"/>
      <c r="J52" s="196"/>
      <c r="K52" s="196"/>
      <c r="L52" s="196"/>
      <c r="M52" s="191"/>
      <c r="N52" s="191"/>
      <c r="O52" s="191"/>
      <c r="P52" s="192"/>
      <c r="Q52" s="191"/>
      <c r="R52" s="191"/>
      <c r="S52" s="191"/>
      <c r="T52" s="59"/>
      <c r="U52" s="59"/>
      <c r="V52" s="52"/>
      <c r="W52" s="53"/>
      <c r="X52" s="35"/>
      <c r="Y52" s="55"/>
      <c r="Z52" s="53"/>
      <c r="AA52" s="55"/>
      <c r="AB52" s="55"/>
      <c r="AC52" s="55"/>
      <c r="AD52" s="35"/>
      <c r="AE52" s="35"/>
      <c r="AF52" s="35"/>
      <c r="AG52" s="58"/>
      <c r="AH52" s="58"/>
      <c r="AI52" s="58"/>
      <c r="AJ52" s="59"/>
      <c r="AK52" s="58"/>
      <c r="AL52" s="58"/>
      <c r="AM52" s="58"/>
    </row>
    <row r="53" spans="1:39" x14ac:dyDescent="0.3">
      <c r="A53" s="49" t="s">
        <v>111</v>
      </c>
      <c r="B53" s="33" t="s">
        <v>233</v>
      </c>
      <c r="C53" s="185">
        <v>91612</v>
      </c>
      <c r="D53" s="186">
        <v>0.69751258175284181</v>
      </c>
      <c r="E53" s="187">
        <v>0.69751258175284181</v>
      </c>
      <c r="F53" s="185">
        <v>131341</v>
      </c>
      <c r="G53" s="189">
        <v>0.10078291476334919</v>
      </c>
      <c r="H53" s="187">
        <v>1.2674461637092289E-3</v>
      </c>
      <c r="I53" s="189">
        <v>0.69502843291962824</v>
      </c>
      <c r="J53" s="189">
        <v>0.69999673058605538</v>
      </c>
      <c r="K53" s="189"/>
      <c r="L53" s="189">
        <v>0.30248741824715819</v>
      </c>
      <c r="M53" s="191">
        <v>2.5619999999999998</v>
      </c>
      <c r="N53" s="191">
        <v>2.528</v>
      </c>
      <c r="O53" s="191">
        <v>2.597</v>
      </c>
      <c r="P53" s="192"/>
      <c r="Q53" s="191">
        <v>1.91</v>
      </c>
      <c r="R53" s="191">
        <v>1.8779999999999999</v>
      </c>
      <c r="S53" s="191">
        <v>1.9430000000000001</v>
      </c>
      <c r="T53" s="59"/>
      <c r="U53" s="51">
        <v>72151</v>
      </c>
      <c r="V53" s="52">
        <v>0.68167946864695828</v>
      </c>
      <c r="W53" s="53">
        <v>0.68167946864695828</v>
      </c>
      <c r="X53" s="51">
        <v>105843</v>
      </c>
      <c r="Y53" s="55">
        <v>8.1394588766726977E-2</v>
      </c>
      <c r="Z53" s="53">
        <v>1.4318296846605419E-3</v>
      </c>
      <c r="AA53" s="55">
        <v>0.67887313403302829</v>
      </c>
      <c r="AB53" s="55">
        <v>0.68448580326088826</v>
      </c>
      <c r="AC53" s="55">
        <v>-1.5833113105883534E-2</v>
      </c>
      <c r="AD53" s="57" t="s">
        <v>149</v>
      </c>
      <c r="AE53" s="35"/>
      <c r="AF53" s="60">
        <v>0.31832053135304172</v>
      </c>
      <c r="AG53" s="58">
        <v>2.7170000000000001</v>
      </c>
      <c r="AH53" s="58">
        <v>2.6789999999999998</v>
      </c>
      <c r="AI53" s="58">
        <v>2.7559999999999998</v>
      </c>
      <c r="AJ53" s="59"/>
      <c r="AK53" s="58">
        <v>2.044</v>
      </c>
      <c r="AL53" s="58">
        <v>2.0070000000000001</v>
      </c>
      <c r="AM53" s="58">
        <v>2.08</v>
      </c>
    </row>
    <row r="54" spans="1:39" x14ac:dyDescent="0.3">
      <c r="A54" s="49"/>
      <c r="B54" s="33" t="s">
        <v>234</v>
      </c>
      <c r="C54" s="185">
        <v>317377</v>
      </c>
      <c r="D54" s="186">
        <v>0.80227149783365947</v>
      </c>
      <c r="E54" s="187">
        <v>0.80227149783365947</v>
      </c>
      <c r="F54" s="185">
        <v>395598</v>
      </c>
      <c r="G54" s="189">
        <v>0.30355730133432374</v>
      </c>
      <c r="H54" s="187">
        <v>6.3323990677486707E-4</v>
      </c>
      <c r="I54" s="189">
        <v>0.80103037042280723</v>
      </c>
      <c r="J54" s="189">
        <v>0.80351262524451172</v>
      </c>
      <c r="K54" s="189"/>
      <c r="L54" s="189">
        <v>0.19772850216634053</v>
      </c>
      <c r="M54" s="191">
        <v>1.456</v>
      </c>
      <c r="N54" s="191">
        <v>1.4419999999999999</v>
      </c>
      <c r="O54" s="191">
        <v>1.4710000000000001</v>
      </c>
      <c r="P54" s="192"/>
      <c r="Q54" s="191">
        <v>1.38</v>
      </c>
      <c r="R54" s="191">
        <v>1.3640000000000001</v>
      </c>
      <c r="S54" s="191">
        <v>1.3959999999999999</v>
      </c>
      <c r="T54" s="35"/>
      <c r="U54" s="51">
        <v>290674</v>
      </c>
      <c r="V54" s="52">
        <v>0.79094965986394561</v>
      </c>
      <c r="W54" s="53">
        <v>0.79094965986394561</v>
      </c>
      <c r="X54" s="51">
        <v>367500</v>
      </c>
      <c r="Y54" s="55">
        <v>0.28261208933771875</v>
      </c>
      <c r="Z54" s="53">
        <v>6.7076622938989992E-4</v>
      </c>
      <c r="AA54" s="55">
        <v>0.78963498221229567</v>
      </c>
      <c r="AB54" s="55">
        <v>0.79226433751559555</v>
      </c>
      <c r="AC54" s="55">
        <v>-1.1321837969713866E-2</v>
      </c>
      <c r="AD54" s="57" t="s">
        <v>149</v>
      </c>
      <c r="AE54" s="35"/>
      <c r="AF54" s="60">
        <v>0.20905034013605439</v>
      </c>
      <c r="AG54" s="58">
        <v>1.538</v>
      </c>
      <c r="AH54" s="58">
        <v>1.5229999999999999</v>
      </c>
      <c r="AI54" s="58">
        <v>1.5529999999999999</v>
      </c>
      <c r="AJ54" s="59"/>
      <c r="AK54" s="58">
        <v>1.4450000000000001</v>
      </c>
      <c r="AL54" s="58">
        <v>1.429</v>
      </c>
      <c r="AM54" s="58">
        <v>1.462</v>
      </c>
    </row>
    <row r="55" spans="1:39" x14ac:dyDescent="0.3">
      <c r="A55" s="49"/>
      <c r="B55" s="45" t="s">
        <v>235</v>
      </c>
      <c r="C55" s="193">
        <v>663901</v>
      </c>
      <c r="D55" s="194">
        <v>0.85524715690972708</v>
      </c>
      <c r="E55" s="187">
        <v>0.85524715690972708</v>
      </c>
      <c r="F55" s="193">
        <v>776268</v>
      </c>
      <c r="G55" s="195">
        <v>0.5956597839023271</v>
      </c>
      <c r="H55" s="187">
        <v>3.9934985305658171E-4</v>
      </c>
      <c r="I55" s="189">
        <v>0.85446444558050483</v>
      </c>
      <c r="J55" s="189">
        <v>0.85602986823894933</v>
      </c>
      <c r="K55" s="189"/>
      <c r="L55" s="189">
        <v>0.14475284309027292</v>
      </c>
      <c r="M55" s="191" t="s">
        <v>171</v>
      </c>
      <c r="N55" s="191"/>
      <c r="O55" s="191"/>
      <c r="P55" s="192"/>
      <c r="Q55" s="191" t="s">
        <v>171</v>
      </c>
      <c r="R55" s="191"/>
      <c r="S55" s="191"/>
      <c r="T55" s="35"/>
      <c r="U55" s="51">
        <v>705739</v>
      </c>
      <c r="V55" s="64">
        <v>0.85334560219388511</v>
      </c>
      <c r="W55" s="53">
        <v>0.85334560219388511</v>
      </c>
      <c r="X55" s="63">
        <v>827026</v>
      </c>
      <c r="Y55" s="65">
        <v>0.63599332189555424</v>
      </c>
      <c r="Z55" s="53">
        <v>3.8900075232210242E-4</v>
      </c>
      <c r="AA55" s="55">
        <v>0.85258317472937484</v>
      </c>
      <c r="AB55" s="55">
        <v>0.85410802965839538</v>
      </c>
      <c r="AC55" s="55">
        <v>-1.9015547158419688E-3</v>
      </c>
      <c r="AD55" s="35"/>
      <c r="AE55" s="35"/>
      <c r="AF55" s="60">
        <v>0.14665439780611489</v>
      </c>
      <c r="AG55" s="58" t="s">
        <v>171</v>
      </c>
      <c r="AH55" s="58"/>
      <c r="AI55" s="58"/>
      <c r="AJ55" s="59"/>
      <c r="AK55" s="58" t="s">
        <v>171</v>
      </c>
      <c r="AL55" s="58"/>
      <c r="AM55" s="58"/>
    </row>
    <row r="56" spans="1:39" x14ac:dyDescent="0.3">
      <c r="A56" s="49"/>
      <c r="B56" s="66" t="s">
        <v>165</v>
      </c>
      <c r="C56" s="196"/>
      <c r="D56" s="189">
        <v>0.15773457515688527</v>
      </c>
      <c r="E56" s="196"/>
      <c r="F56" s="49">
        <v>1303207</v>
      </c>
      <c r="G56" s="189">
        <v>1</v>
      </c>
      <c r="H56" s="187"/>
      <c r="I56" s="189"/>
      <c r="J56" s="189"/>
      <c r="K56" s="189"/>
      <c r="L56" s="196"/>
      <c r="M56" s="191"/>
      <c r="N56" s="191"/>
      <c r="O56" s="191"/>
      <c r="P56" s="192"/>
      <c r="Q56" s="191"/>
      <c r="R56" s="191"/>
      <c r="S56" s="191"/>
      <c r="T56" s="35"/>
      <c r="U56" s="35"/>
      <c r="V56" s="55">
        <v>0.17166613354692684</v>
      </c>
      <c r="W56" s="53"/>
      <c r="X56" s="33">
        <v>1300369</v>
      </c>
      <c r="Y56" s="55">
        <v>1</v>
      </c>
      <c r="Z56" s="53"/>
      <c r="AA56" s="55"/>
      <c r="AB56" s="55"/>
      <c r="AC56" s="55"/>
      <c r="AD56" s="35"/>
      <c r="AE56" s="35"/>
      <c r="AF56" s="35"/>
      <c r="AG56" s="58"/>
      <c r="AH56" s="58"/>
      <c r="AI56" s="58"/>
      <c r="AJ56" s="59"/>
      <c r="AK56" s="58"/>
      <c r="AL56" s="58"/>
      <c r="AM56" s="58"/>
    </row>
    <row r="57" spans="1:39" x14ac:dyDescent="0.3">
      <c r="A57" s="49"/>
      <c r="B57" s="66" t="s">
        <v>166</v>
      </c>
      <c r="C57" s="196"/>
      <c r="D57" s="189">
        <v>0.10225528514754363</v>
      </c>
      <c r="E57" s="196"/>
      <c r="F57" s="196"/>
      <c r="G57" s="189"/>
      <c r="H57" s="187"/>
      <c r="I57" s="189"/>
      <c r="J57" s="189"/>
      <c r="K57" s="189"/>
      <c r="L57" s="196"/>
      <c r="M57" s="191"/>
      <c r="N57" s="191"/>
      <c r="O57" s="191"/>
      <c r="P57" s="192"/>
      <c r="Q57" s="191"/>
      <c r="R57" s="191"/>
      <c r="S57" s="191"/>
      <c r="T57" s="35"/>
      <c r="U57" s="35"/>
      <c r="V57" s="52">
        <v>0.11207317421143408</v>
      </c>
      <c r="W57" s="53"/>
      <c r="X57" s="35"/>
      <c r="Y57" s="55"/>
      <c r="Z57" s="53"/>
      <c r="AA57" s="55"/>
      <c r="AB57" s="55"/>
      <c r="AC57" s="55"/>
      <c r="AD57" s="35"/>
      <c r="AE57" s="35"/>
      <c r="AF57" s="35"/>
      <c r="AG57" s="58"/>
      <c r="AH57" s="58"/>
      <c r="AI57" s="58"/>
      <c r="AJ57" s="59"/>
      <c r="AK57" s="58"/>
      <c r="AL57" s="58"/>
      <c r="AM57" s="58"/>
    </row>
    <row r="58" spans="1:39" x14ac:dyDescent="0.3">
      <c r="A58" s="49"/>
      <c r="B58" s="61"/>
      <c r="C58" s="185" t="s">
        <v>184</v>
      </c>
      <c r="D58" s="189">
        <v>0</v>
      </c>
      <c r="E58" s="196"/>
      <c r="F58" s="196"/>
      <c r="G58" s="189"/>
      <c r="H58" s="187"/>
      <c r="I58" s="189"/>
      <c r="J58" s="189"/>
      <c r="K58" s="189"/>
      <c r="L58" s="196"/>
      <c r="M58" s="191"/>
      <c r="N58" s="191"/>
      <c r="O58" s="191"/>
      <c r="P58" s="192"/>
      <c r="Q58" s="191"/>
      <c r="R58" s="191"/>
      <c r="S58" s="191"/>
      <c r="T58" s="35"/>
      <c r="U58" s="59" t="s">
        <v>185</v>
      </c>
      <c r="V58" s="52">
        <v>2E-3</v>
      </c>
      <c r="W58" s="53"/>
      <c r="X58" s="59"/>
      <c r="Y58" s="52"/>
      <c r="Z58" s="53"/>
      <c r="AA58" s="55"/>
      <c r="AB58" s="55"/>
      <c r="AC58" s="55"/>
      <c r="AD58" s="35"/>
      <c r="AE58" s="35"/>
      <c r="AF58" s="35"/>
      <c r="AG58" s="58"/>
      <c r="AH58" s="58"/>
      <c r="AI58" s="58"/>
      <c r="AJ58" s="59"/>
      <c r="AK58" s="58"/>
      <c r="AL58" s="58"/>
      <c r="AM58" s="58"/>
    </row>
    <row r="59" spans="1:39" x14ac:dyDescent="0.3">
      <c r="A59" s="49"/>
      <c r="B59" s="61"/>
      <c r="C59" s="196"/>
      <c r="D59" s="196"/>
      <c r="E59" s="196"/>
      <c r="F59" s="196"/>
      <c r="G59" s="189"/>
      <c r="H59" s="187"/>
      <c r="I59" s="189"/>
      <c r="J59" s="189"/>
      <c r="K59" s="189"/>
      <c r="L59" s="196"/>
      <c r="M59" s="191"/>
      <c r="N59" s="191"/>
      <c r="O59" s="191"/>
      <c r="P59" s="192"/>
      <c r="Q59" s="191"/>
      <c r="R59" s="191"/>
      <c r="S59" s="191"/>
      <c r="T59" s="35"/>
      <c r="U59" s="35"/>
      <c r="V59" s="52"/>
      <c r="W59" s="53"/>
      <c r="X59" s="35"/>
      <c r="Y59" s="55"/>
      <c r="Z59" s="53"/>
      <c r="AA59" s="55"/>
      <c r="AB59" s="55"/>
      <c r="AC59" s="55"/>
      <c r="AD59" s="35"/>
      <c r="AE59" s="35"/>
      <c r="AF59" s="35"/>
      <c r="AG59" s="58"/>
      <c r="AH59" s="58"/>
      <c r="AI59" s="58"/>
      <c r="AJ59" s="59"/>
      <c r="AK59" s="58"/>
      <c r="AL59" s="58"/>
      <c r="AM59" s="58"/>
    </row>
    <row r="60" spans="1:39" x14ac:dyDescent="0.3">
      <c r="A60" s="49" t="s">
        <v>80</v>
      </c>
      <c r="B60" s="49" t="s">
        <v>81</v>
      </c>
      <c r="C60" s="185">
        <v>900176</v>
      </c>
      <c r="D60" s="186">
        <v>0.84900318219630022</v>
      </c>
      <c r="E60" s="187">
        <v>0.84900318219630022</v>
      </c>
      <c r="F60" s="185">
        <v>1060274</v>
      </c>
      <c r="G60" s="189">
        <v>0.81336987949126893</v>
      </c>
      <c r="H60" s="187">
        <v>3.4771986355655127E-4</v>
      </c>
      <c r="I60" s="189">
        <v>0.84832166378702023</v>
      </c>
      <c r="J60" s="189">
        <v>0.84968470060558021</v>
      </c>
      <c r="K60" s="189"/>
      <c r="L60" s="189">
        <v>0.15099681780369978</v>
      </c>
      <c r="M60" s="191" t="s">
        <v>171</v>
      </c>
      <c r="N60" s="191"/>
      <c r="O60" s="191"/>
      <c r="P60" s="192"/>
      <c r="Q60" s="191" t="s">
        <v>171</v>
      </c>
      <c r="R60" s="191"/>
      <c r="S60" s="191"/>
      <c r="T60" s="35"/>
      <c r="U60" s="51">
        <v>897967</v>
      </c>
      <c r="V60" s="52">
        <v>0.84691975847752565</v>
      </c>
      <c r="W60" s="53">
        <v>0.84691975847752565</v>
      </c>
      <c r="X60" s="51">
        <v>1060274</v>
      </c>
      <c r="Y60" s="55">
        <v>0.81336987949126893</v>
      </c>
      <c r="Z60" s="53">
        <v>3.496806864089826E-4</v>
      </c>
      <c r="AA60" s="55">
        <v>0.84623439692607483</v>
      </c>
      <c r="AB60" s="55">
        <v>0.84760512002897648</v>
      </c>
      <c r="AC60" s="55">
        <v>-2.0834237187745686E-3</v>
      </c>
      <c r="AD60" s="35"/>
      <c r="AE60" s="35"/>
      <c r="AF60" s="60">
        <v>0.15308024152247435</v>
      </c>
      <c r="AG60" s="58" t="s">
        <v>171</v>
      </c>
      <c r="AH60" s="58"/>
      <c r="AI60" s="58"/>
      <c r="AJ60" s="59"/>
      <c r="AK60" s="58" t="s">
        <v>171</v>
      </c>
      <c r="AL60" s="58"/>
      <c r="AM60" s="58"/>
    </row>
    <row r="61" spans="1:39" x14ac:dyDescent="0.3">
      <c r="A61" s="49"/>
      <c r="B61" s="49" t="s">
        <v>82</v>
      </c>
      <c r="C61" s="185">
        <v>38955</v>
      </c>
      <c r="D61" s="186">
        <v>0.77274801134672988</v>
      </c>
      <c r="E61" s="187">
        <v>0.77274801134672988</v>
      </c>
      <c r="F61" s="185">
        <v>50411</v>
      </c>
      <c r="G61" s="189">
        <v>3.8671880094234466E-2</v>
      </c>
      <c r="H61" s="187">
        <v>1.8664232590706862E-3</v>
      </c>
      <c r="I61" s="189">
        <v>0.76908988897904351</v>
      </c>
      <c r="J61" s="189">
        <v>0.77640613371441625</v>
      </c>
      <c r="K61" s="189"/>
      <c r="L61" s="189">
        <v>0.22725198865327012</v>
      </c>
      <c r="M61" s="191">
        <v>1.6539999999999999</v>
      </c>
      <c r="N61" s="191">
        <v>1.6180000000000001</v>
      </c>
      <c r="O61" s="191">
        <v>1.6890000000000001</v>
      </c>
      <c r="P61" s="192"/>
      <c r="Q61" s="191">
        <v>1.3080000000000001</v>
      </c>
      <c r="R61" s="191">
        <v>1.278</v>
      </c>
      <c r="S61" s="191">
        <v>1.3380000000000001</v>
      </c>
      <c r="T61" s="58"/>
      <c r="U61" s="51">
        <v>38564</v>
      </c>
      <c r="V61" s="52">
        <v>0.76499176766975463</v>
      </c>
      <c r="W61" s="53">
        <v>0.76499176766975463</v>
      </c>
      <c r="X61" s="51">
        <v>50411</v>
      </c>
      <c r="Y61" s="55">
        <v>3.8671880094234466E-2</v>
      </c>
      <c r="Z61" s="53">
        <v>1.8884577044201442E-3</v>
      </c>
      <c r="AA61" s="55">
        <v>0.76129045858276401</v>
      </c>
      <c r="AB61" s="55">
        <v>0.76869307675674525</v>
      </c>
      <c r="AC61" s="55">
        <v>-7.7562436769752496E-3</v>
      </c>
      <c r="AD61" s="35"/>
      <c r="AE61" s="35"/>
      <c r="AF61" s="60">
        <v>0.23500823233024537</v>
      </c>
      <c r="AG61" s="58">
        <v>1.7</v>
      </c>
      <c r="AH61" s="58">
        <v>1.6639999999999999</v>
      </c>
      <c r="AI61" s="58">
        <v>1.736</v>
      </c>
      <c r="AJ61" s="59"/>
      <c r="AK61" s="58">
        <v>1.3260000000000001</v>
      </c>
      <c r="AL61" s="58">
        <v>1.296</v>
      </c>
      <c r="AM61" s="58">
        <v>1.357</v>
      </c>
    </row>
    <row r="62" spans="1:39" x14ac:dyDescent="0.3">
      <c r="A62" s="49"/>
      <c r="B62" s="49" t="s">
        <v>83</v>
      </c>
      <c r="C62" s="185">
        <v>61492</v>
      </c>
      <c r="D62" s="186">
        <v>0.69699064890903939</v>
      </c>
      <c r="E62" s="187">
        <v>0.69699064890903939</v>
      </c>
      <c r="F62" s="185">
        <v>88225</v>
      </c>
      <c r="G62" s="189">
        <v>6.7680201172637636E-2</v>
      </c>
      <c r="H62" s="187">
        <v>1.5471971540933001E-3</v>
      </c>
      <c r="I62" s="189">
        <v>0.69395819821003368</v>
      </c>
      <c r="J62" s="189">
        <v>0.7000230996080451</v>
      </c>
      <c r="K62" s="189"/>
      <c r="L62" s="189">
        <v>0.30300935109096061</v>
      </c>
      <c r="M62" s="191">
        <v>2.444</v>
      </c>
      <c r="N62" s="191">
        <v>2.407</v>
      </c>
      <c r="O62" s="191">
        <v>2.4820000000000002</v>
      </c>
      <c r="P62" s="192"/>
      <c r="Q62" s="191">
        <v>1.64</v>
      </c>
      <c r="R62" s="191">
        <v>1.613</v>
      </c>
      <c r="S62" s="191">
        <v>1.6679999999999999</v>
      </c>
      <c r="T62" s="58"/>
      <c r="U62" s="51">
        <v>60836</v>
      </c>
      <c r="V62" s="52">
        <v>0.68955511476338904</v>
      </c>
      <c r="W62" s="53">
        <v>0.68955511476338904</v>
      </c>
      <c r="X62" s="51">
        <v>88225</v>
      </c>
      <c r="Y62" s="55">
        <v>6.7680201172637636E-2</v>
      </c>
      <c r="Z62" s="53">
        <v>1.5576895739911755E-3</v>
      </c>
      <c r="AA62" s="55">
        <v>0.68650209929927275</v>
      </c>
      <c r="AB62" s="55">
        <v>0.69260813022750534</v>
      </c>
      <c r="AC62" s="55">
        <v>-7.4355341456503465E-3</v>
      </c>
      <c r="AD62" s="57" t="s">
        <v>149</v>
      </c>
      <c r="AE62" s="35"/>
      <c r="AF62" s="60">
        <v>0.31044488523661096</v>
      </c>
      <c r="AG62" s="58">
        <v>2.4910000000000001</v>
      </c>
      <c r="AH62" s="58">
        <v>2.4529999999999998</v>
      </c>
      <c r="AI62" s="58">
        <v>2.5289999999999999</v>
      </c>
      <c r="AJ62" s="59"/>
      <c r="AK62" s="58">
        <v>1.704</v>
      </c>
      <c r="AL62" s="58">
        <v>1.675</v>
      </c>
      <c r="AM62" s="58">
        <v>1.732</v>
      </c>
    </row>
    <row r="63" spans="1:39" x14ac:dyDescent="0.3">
      <c r="A63" s="49"/>
      <c r="B63" s="62" t="s">
        <v>84</v>
      </c>
      <c r="C63" s="193">
        <v>72406</v>
      </c>
      <c r="D63" s="194">
        <v>0.69190707808155039</v>
      </c>
      <c r="E63" s="187">
        <v>0.69190707808155039</v>
      </c>
      <c r="F63" s="193">
        <v>104647</v>
      </c>
      <c r="G63" s="195">
        <v>8.0278039241859001E-2</v>
      </c>
      <c r="H63" s="187">
        <v>1.4272542861688746E-3</v>
      </c>
      <c r="I63" s="189">
        <v>0.68910971108387897</v>
      </c>
      <c r="J63" s="189">
        <v>0.6947044450792218</v>
      </c>
      <c r="K63" s="189"/>
      <c r="L63" s="189">
        <v>0.30809292191844961</v>
      </c>
      <c r="M63" s="191">
        <v>2.504</v>
      </c>
      <c r="N63" s="191">
        <v>2.468</v>
      </c>
      <c r="O63" s="191">
        <v>2.5390000000000001</v>
      </c>
      <c r="P63" s="192"/>
      <c r="Q63" s="191">
        <v>1.3009999999999999</v>
      </c>
      <c r="R63" s="191">
        <v>1.2789999999999999</v>
      </c>
      <c r="S63" s="191">
        <v>1.3220000000000001</v>
      </c>
      <c r="T63" s="59"/>
      <c r="U63" s="51">
        <v>72254</v>
      </c>
      <c r="V63" s="64">
        <v>0.69045457585979531</v>
      </c>
      <c r="W63" s="53">
        <v>0.69045457585979531</v>
      </c>
      <c r="X63" s="63">
        <v>104647</v>
      </c>
      <c r="Y63" s="65">
        <v>8.0278039241859001E-2</v>
      </c>
      <c r="Z63" s="53">
        <v>1.4291123062750014E-3</v>
      </c>
      <c r="AA63" s="55">
        <v>0.68765356720963333</v>
      </c>
      <c r="AB63" s="55">
        <v>0.69325558450995728</v>
      </c>
      <c r="AC63" s="55">
        <v>-1.4525022217550809E-3</v>
      </c>
      <c r="AD63" s="35"/>
      <c r="AE63" s="35"/>
      <c r="AF63" s="60">
        <v>0.30954542414020469</v>
      </c>
      <c r="AG63" s="58">
        <v>2.48</v>
      </c>
      <c r="AH63" s="58">
        <v>2.4460000000000002</v>
      </c>
      <c r="AI63" s="58">
        <v>2.516</v>
      </c>
      <c r="AJ63" s="59"/>
      <c r="AK63" s="58">
        <v>1.3260000000000001</v>
      </c>
      <c r="AL63" s="58">
        <v>1.3049999999999999</v>
      </c>
      <c r="AM63" s="58">
        <v>1.3480000000000001</v>
      </c>
    </row>
    <row r="64" spans="1:39" x14ac:dyDescent="0.3">
      <c r="A64" s="49"/>
      <c r="B64" s="66" t="s">
        <v>165</v>
      </c>
      <c r="C64" s="196"/>
      <c r="D64" s="189">
        <v>0.15709610411474983</v>
      </c>
      <c r="E64" s="196"/>
      <c r="F64" s="49">
        <v>1303557</v>
      </c>
      <c r="G64" s="189">
        <v>1</v>
      </c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35"/>
      <c r="U64" s="35"/>
      <c r="V64" s="55">
        <v>0.15736464371413661</v>
      </c>
      <c r="W64" s="35"/>
      <c r="X64" s="33">
        <v>1303557</v>
      </c>
      <c r="Y64" s="55">
        <v>1</v>
      </c>
      <c r="Z64" s="35"/>
      <c r="AA64" s="35"/>
      <c r="AB64" s="35"/>
      <c r="AC64" s="35"/>
      <c r="AD64" s="35"/>
      <c r="AE64" s="35"/>
      <c r="AF64" s="60"/>
      <c r="AG64" s="35"/>
      <c r="AH64" s="35"/>
      <c r="AI64" s="35"/>
      <c r="AJ64" s="35"/>
      <c r="AK64" s="35"/>
      <c r="AL64" s="35"/>
      <c r="AM64" s="35"/>
    </row>
    <row r="65" spans="1:39" x14ac:dyDescent="0.3">
      <c r="A65" s="49"/>
      <c r="B65" s="66" t="s">
        <v>166</v>
      </c>
      <c r="C65" s="196"/>
      <c r="D65" s="189">
        <v>9.8459802760124282E-2</v>
      </c>
      <c r="E65" s="196"/>
      <c r="F65" s="196"/>
      <c r="G65" s="189"/>
      <c r="H65" s="196"/>
      <c r="I65" s="196"/>
      <c r="J65" s="196"/>
      <c r="K65" s="196"/>
      <c r="L65" s="196"/>
      <c r="M65" s="196"/>
      <c r="N65" s="196"/>
      <c r="O65" s="196"/>
      <c r="P65" s="196"/>
      <c r="Q65" s="196"/>
      <c r="R65" s="196"/>
      <c r="S65" s="196"/>
      <c r="T65" s="35"/>
      <c r="U65" s="35"/>
      <c r="V65" s="55">
        <v>0.10005027746650759</v>
      </c>
      <c r="W65" s="35"/>
      <c r="X65" s="35"/>
      <c r="Y65" s="55"/>
      <c r="Z65" s="35"/>
      <c r="AA65" s="35"/>
      <c r="AB65" s="35"/>
      <c r="AC65" s="35"/>
      <c r="AD65" s="35"/>
      <c r="AE65" s="35"/>
      <c r="AF65" s="60"/>
      <c r="AG65" s="35"/>
      <c r="AH65" s="35"/>
      <c r="AI65" s="35"/>
      <c r="AJ65" s="35"/>
      <c r="AK65" s="35"/>
      <c r="AL65" s="35"/>
      <c r="AM65" s="35"/>
    </row>
    <row r="66" spans="1:39" x14ac:dyDescent="0.3">
      <c r="A66" s="49"/>
      <c r="B66" s="66"/>
      <c r="C66" s="197" t="s">
        <v>188</v>
      </c>
      <c r="D66" s="200">
        <v>0</v>
      </c>
      <c r="E66" s="196"/>
      <c r="F66" s="196"/>
      <c r="G66" s="189"/>
      <c r="H66" s="196"/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35"/>
      <c r="U66" s="74" t="s">
        <v>188</v>
      </c>
      <c r="V66" s="70">
        <v>0</v>
      </c>
      <c r="W66" s="35"/>
      <c r="X66" s="35"/>
      <c r="Y66" s="55"/>
      <c r="Z66" s="35"/>
      <c r="AA66" s="35"/>
      <c r="AB66" s="35"/>
      <c r="AC66" s="35"/>
      <c r="AD66" s="35"/>
      <c r="AE66" s="35"/>
      <c r="AF66" s="60"/>
      <c r="AG66" s="35"/>
      <c r="AH66" s="35"/>
      <c r="AI66" s="35"/>
      <c r="AJ66" s="35"/>
      <c r="AK66" s="35"/>
      <c r="AL66" s="35"/>
      <c r="AM66" s="35"/>
    </row>
    <row r="67" spans="1:39" ht="16.2" thickBot="1" x14ac:dyDescent="0.35">
      <c r="A67" s="75"/>
      <c r="B67" s="75"/>
      <c r="C67" s="202"/>
      <c r="D67" s="203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7"/>
      <c r="U67" s="77"/>
      <c r="V67" s="77"/>
      <c r="W67" s="77"/>
      <c r="X67" s="77"/>
      <c r="Y67" s="76"/>
      <c r="Z67" s="77"/>
      <c r="AA67" s="77"/>
      <c r="AB67" s="77"/>
      <c r="AC67" s="77"/>
      <c r="AD67" s="78"/>
      <c r="AE67" s="78"/>
      <c r="AF67" s="79"/>
      <c r="AG67" s="77"/>
      <c r="AH67" s="77"/>
      <c r="AI67" s="77"/>
      <c r="AJ67" s="77"/>
      <c r="AK67" s="77"/>
      <c r="AL67" s="77"/>
      <c r="AM67" s="77"/>
    </row>
    <row r="68" spans="1:39" x14ac:dyDescent="0.3">
      <c r="A68" s="80" t="s">
        <v>226</v>
      </c>
      <c r="B68" s="80"/>
      <c r="C68" s="204"/>
      <c r="D68" s="205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2"/>
      <c r="U68" s="83"/>
      <c r="V68" s="84"/>
      <c r="W68" s="82"/>
      <c r="X68" s="82"/>
      <c r="Y68" s="81"/>
      <c r="Z68" s="82"/>
      <c r="AA68" s="82"/>
      <c r="AB68" s="82"/>
      <c r="AC68" s="82"/>
      <c r="AD68" s="85"/>
      <c r="AE68" s="85"/>
      <c r="AF68" s="86"/>
      <c r="AG68" s="82"/>
      <c r="AH68" s="82"/>
      <c r="AI68" s="82"/>
      <c r="AJ68" s="82"/>
      <c r="AK68" s="82"/>
      <c r="AL68" s="82"/>
      <c r="AM68" s="82"/>
    </row>
    <row r="69" spans="1:39" x14ac:dyDescent="0.3">
      <c r="A69" s="49" t="s">
        <v>172</v>
      </c>
      <c r="B69" s="87" t="s">
        <v>173</v>
      </c>
      <c r="C69" s="185">
        <v>199127</v>
      </c>
      <c r="D69" s="186">
        <v>0.73531236383241139</v>
      </c>
      <c r="E69" s="187">
        <v>0.73531236383241139</v>
      </c>
      <c r="F69" s="185">
        <v>270806</v>
      </c>
      <c r="G69" s="189">
        <v>0.20774388845290231</v>
      </c>
      <c r="H69" s="187">
        <v>8.4776136528230499E-4</v>
      </c>
      <c r="I69" s="189">
        <v>0.73365078208897361</v>
      </c>
      <c r="J69" s="189">
        <v>0.73697394557584917</v>
      </c>
      <c r="K69" s="196"/>
      <c r="L69" s="189">
        <v>0.26468763616758861</v>
      </c>
      <c r="M69" s="191">
        <v>2.1379999999999999</v>
      </c>
      <c r="N69" s="191">
        <v>2.1059999999999999</v>
      </c>
      <c r="O69" s="191">
        <v>2.17</v>
      </c>
      <c r="P69" s="192"/>
      <c r="Q69" s="191">
        <v>2.0510000000000002</v>
      </c>
      <c r="R69" s="191">
        <v>2.0179999999999998</v>
      </c>
      <c r="S69" s="191">
        <v>2.0840000000000001</v>
      </c>
      <c r="T69" s="35"/>
      <c r="U69" s="51">
        <v>195333</v>
      </c>
      <c r="V69" s="52">
        <v>0.7235064689737426</v>
      </c>
      <c r="W69" s="53">
        <v>0.7235064689737426</v>
      </c>
      <c r="X69" s="51">
        <v>269981</v>
      </c>
      <c r="Y69" s="72">
        <v>0.20711100473550448</v>
      </c>
      <c r="Z69" s="53">
        <v>8.6078976774422045E-4</v>
      </c>
      <c r="AA69" s="55">
        <v>0.72181935203070335</v>
      </c>
      <c r="AB69" s="55">
        <v>0.72519358591678185</v>
      </c>
      <c r="AC69" s="55">
        <v>-1.1805894858668786E-2</v>
      </c>
      <c r="AD69" s="57" t="s">
        <v>149</v>
      </c>
      <c r="AE69" s="35"/>
      <c r="AF69" s="60">
        <v>0.2764935310262574</v>
      </c>
      <c r="AG69" s="58">
        <v>2.3039999999999998</v>
      </c>
      <c r="AH69" s="58">
        <v>2.27</v>
      </c>
      <c r="AI69" s="58">
        <v>2.339</v>
      </c>
      <c r="AJ69" s="59"/>
      <c r="AK69" s="58">
        <v>2.246</v>
      </c>
      <c r="AL69" s="58">
        <v>2.21</v>
      </c>
      <c r="AM69" s="58">
        <v>2.282</v>
      </c>
    </row>
    <row r="70" spans="1:39" x14ac:dyDescent="0.3">
      <c r="A70" s="49"/>
      <c r="B70" s="87" t="s">
        <v>174</v>
      </c>
      <c r="C70" s="185">
        <v>32770</v>
      </c>
      <c r="D70" s="186">
        <v>0.81015599891221046</v>
      </c>
      <c r="E70" s="187">
        <v>0.81015599891221046</v>
      </c>
      <c r="F70" s="185">
        <v>40449</v>
      </c>
      <c r="G70" s="189">
        <v>3.1029713315182995E-2</v>
      </c>
      <c r="H70" s="187">
        <v>1.9499742240269295E-3</v>
      </c>
      <c r="I70" s="189">
        <v>0.80633411966233626</v>
      </c>
      <c r="J70" s="189">
        <v>0.81397787816208467</v>
      </c>
      <c r="K70" s="196"/>
      <c r="L70" s="189">
        <v>0.18984400108778954</v>
      </c>
      <c r="M70" s="191">
        <v>1.3919999999999999</v>
      </c>
      <c r="N70" s="191">
        <v>1.3540000000000001</v>
      </c>
      <c r="O70" s="191">
        <v>1.431</v>
      </c>
      <c r="P70" s="192"/>
      <c r="Q70" s="191">
        <v>1.36</v>
      </c>
      <c r="R70" s="191">
        <v>1.321</v>
      </c>
      <c r="S70" s="191">
        <v>1.4</v>
      </c>
      <c r="T70" s="35"/>
      <c r="U70" s="51">
        <v>32512</v>
      </c>
      <c r="V70" s="52">
        <v>0.8046927208375616</v>
      </c>
      <c r="W70" s="53">
        <v>0.8046927208375616</v>
      </c>
      <c r="X70" s="51">
        <v>40403</v>
      </c>
      <c r="Y70" s="72">
        <v>3.0994425253364447E-2</v>
      </c>
      <c r="Z70" s="53">
        <v>1.9722748855965084E-3</v>
      </c>
      <c r="AA70" s="55">
        <v>0.80082713309417963</v>
      </c>
      <c r="AB70" s="55">
        <v>0.80855830858094357</v>
      </c>
      <c r="AC70" s="55">
        <v>-5.4632780746488585E-3</v>
      </c>
      <c r="AD70" s="35"/>
      <c r="AE70" s="35"/>
      <c r="AF70" s="60">
        <v>0.1953072791624384</v>
      </c>
      <c r="AG70" s="58">
        <v>1.4630000000000001</v>
      </c>
      <c r="AH70" s="58">
        <v>1.4239999999999999</v>
      </c>
      <c r="AI70" s="58">
        <v>1.504</v>
      </c>
      <c r="AJ70" s="59"/>
      <c r="AK70" s="58">
        <v>1.4390000000000001</v>
      </c>
      <c r="AL70" s="58">
        <v>1.3979999999999999</v>
      </c>
      <c r="AM70" s="58">
        <v>1.4810000000000001</v>
      </c>
    </row>
    <row r="71" spans="1:39" x14ac:dyDescent="0.3">
      <c r="A71" s="49"/>
      <c r="B71" s="87" t="s">
        <v>175</v>
      </c>
      <c r="C71" s="185">
        <v>298310</v>
      </c>
      <c r="D71" s="186">
        <v>0.84657210804429384</v>
      </c>
      <c r="E71" s="187">
        <v>0.84657210804429384</v>
      </c>
      <c r="F71" s="185">
        <v>352374</v>
      </c>
      <c r="G71" s="189">
        <v>0.27031729337497323</v>
      </c>
      <c r="H71" s="187">
        <v>6.0713072072619649E-4</v>
      </c>
      <c r="I71" s="189">
        <v>0.8453821536977626</v>
      </c>
      <c r="J71" s="189">
        <v>0.84776206239082508</v>
      </c>
      <c r="K71" s="196"/>
      <c r="L71" s="189">
        <v>0.15342789195570616</v>
      </c>
      <c r="M71" s="191">
        <v>1.0760000000000001</v>
      </c>
      <c r="N71" s="191">
        <v>1.06</v>
      </c>
      <c r="O71" s="191">
        <v>1.093</v>
      </c>
      <c r="P71" s="192"/>
      <c r="Q71" s="191">
        <v>1.054</v>
      </c>
      <c r="R71" s="191">
        <v>1.0369999999999999</v>
      </c>
      <c r="S71" s="191">
        <v>1.071</v>
      </c>
      <c r="T71" s="35"/>
      <c r="U71" s="51">
        <v>297730</v>
      </c>
      <c r="V71" s="52">
        <v>0.84665368045385392</v>
      </c>
      <c r="W71" s="53">
        <v>0.84665368045385392</v>
      </c>
      <c r="X71" s="51">
        <v>351655</v>
      </c>
      <c r="Y71" s="72">
        <v>0.26976572562611378</v>
      </c>
      <c r="Z71" s="53">
        <v>6.0761876884240108E-4</v>
      </c>
      <c r="AA71" s="55">
        <v>0.8454627695505923</v>
      </c>
      <c r="AB71" s="55">
        <v>0.84784459135711554</v>
      </c>
      <c r="AC71" s="55">
        <v>8.1572409560082271E-5</v>
      </c>
      <c r="AD71" s="35"/>
      <c r="AE71" s="35"/>
      <c r="AF71" s="60">
        <v>0.15334631954614608</v>
      </c>
      <c r="AG71" s="58">
        <v>1.0920000000000001</v>
      </c>
      <c r="AH71" s="58">
        <v>1.075</v>
      </c>
      <c r="AI71" s="58">
        <v>1.109</v>
      </c>
      <c r="AJ71" s="59"/>
      <c r="AK71" s="58">
        <v>1.073</v>
      </c>
      <c r="AL71" s="58">
        <v>1.056</v>
      </c>
      <c r="AM71" s="58">
        <v>1.091</v>
      </c>
    </row>
    <row r="72" spans="1:39" x14ac:dyDescent="0.3">
      <c r="A72" s="49"/>
      <c r="B72" s="87" t="s">
        <v>176</v>
      </c>
      <c r="C72" s="185">
        <v>219747</v>
      </c>
      <c r="D72" s="186">
        <v>0.83574647726624451</v>
      </c>
      <c r="E72" s="187">
        <v>0.83574647726624451</v>
      </c>
      <c r="F72" s="185">
        <v>262935</v>
      </c>
      <c r="G72" s="189">
        <v>0.20170579422303742</v>
      </c>
      <c r="H72" s="187">
        <v>7.2255418968571042E-4</v>
      </c>
      <c r="I72" s="189">
        <v>0.83433029707758199</v>
      </c>
      <c r="J72" s="189">
        <v>0.83716265745490703</v>
      </c>
      <c r="K72" s="196"/>
      <c r="L72" s="189">
        <v>0.16425352273375549</v>
      </c>
      <c r="M72" s="191">
        <v>1.167</v>
      </c>
      <c r="N72" s="191">
        <v>1.149</v>
      </c>
      <c r="O72" s="191">
        <v>1.1859999999999999</v>
      </c>
      <c r="P72" s="192"/>
      <c r="Q72" s="191">
        <v>1.0720000000000001</v>
      </c>
      <c r="R72" s="191">
        <v>1.054</v>
      </c>
      <c r="S72" s="191">
        <v>1.0900000000000001</v>
      </c>
      <c r="T72" s="35"/>
      <c r="U72" s="51">
        <v>218432</v>
      </c>
      <c r="V72" s="52">
        <v>0.82824728508159917</v>
      </c>
      <c r="W72" s="53">
        <v>0.82824728508159917</v>
      </c>
      <c r="X72" s="51">
        <v>263728</v>
      </c>
      <c r="Y72" s="72">
        <v>0.20231412972351803</v>
      </c>
      <c r="Z72" s="53">
        <v>7.3443555794596609E-4</v>
      </c>
      <c r="AA72" s="55">
        <v>0.82680781783905954</v>
      </c>
      <c r="AB72" s="55">
        <v>0.8296867523241388</v>
      </c>
      <c r="AC72" s="55">
        <v>-7.4991921846453424E-3</v>
      </c>
      <c r="AD72" s="57" t="s">
        <v>149</v>
      </c>
      <c r="AE72" s="35"/>
      <c r="AF72" s="60">
        <v>0.17175271491840083</v>
      </c>
      <c r="AG72" s="58">
        <v>1.25</v>
      </c>
      <c r="AH72" s="58">
        <v>1.23</v>
      </c>
      <c r="AI72" s="58">
        <v>1.2709999999999999</v>
      </c>
      <c r="AJ72" s="59"/>
      <c r="AK72" s="58">
        <v>1.1599999999999999</v>
      </c>
      <c r="AL72" s="58">
        <v>1.1399999999999999</v>
      </c>
      <c r="AM72" s="58">
        <v>1.179</v>
      </c>
    </row>
    <row r="73" spans="1:39" x14ac:dyDescent="0.3">
      <c r="A73" s="49"/>
      <c r="B73" s="87" t="s">
        <v>196</v>
      </c>
      <c r="C73" s="185">
        <v>150476</v>
      </c>
      <c r="D73" s="186">
        <v>0.85814656401482747</v>
      </c>
      <c r="E73" s="187">
        <v>0.85814656401482747</v>
      </c>
      <c r="F73" s="185">
        <v>175350</v>
      </c>
      <c r="G73" s="189">
        <v>0.1345165573887448</v>
      </c>
      <c r="H73" s="187">
        <v>8.3319715574322359E-4</v>
      </c>
      <c r="I73" s="189">
        <v>0.85651352759754951</v>
      </c>
      <c r="J73" s="189">
        <v>0.85977960043210544</v>
      </c>
      <c r="K73" s="196"/>
      <c r="L73" s="189">
        <v>0.14185343598517253</v>
      </c>
      <c r="M73" s="191">
        <v>0.98199999999999998</v>
      </c>
      <c r="N73" s="191">
        <v>0.96399999999999997</v>
      </c>
      <c r="O73" s="191">
        <v>1</v>
      </c>
      <c r="P73" s="192"/>
      <c r="Q73" s="191">
        <v>1.0269999999999999</v>
      </c>
      <c r="R73" s="191">
        <v>1.008</v>
      </c>
      <c r="S73" s="191">
        <v>1.046</v>
      </c>
      <c r="T73" s="35"/>
      <c r="U73" s="51">
        <v>152540</v>
      </c>
      <c r="V73" s="52">
        <v>0.86655683690280061</v>
      </c>
      <c r="W73" s="53">
        <v>0.86655683690280061</v>
      </c>
      <c r="X73" s="51">
        <v>176030</v>
      </c>
      <c r="Y73" s="72">
        <v>0.13503820699823638</v>
      </c>
      <c r="Z73" s="53">
        <v>8.1050060983186602E-4</v>
      </c>
      <c r="AA73" s="55">
        <v>0.86496828489808242</v>
      </c>
      <c r="AB73" s="55">
        <v>0.8681453889075188</v>
      </c>
      <c r="AC73" s="55">
        <v>8.4102728879731359E-3</v>
      </c>
      <c r="AD73" s="57" t="s">
        <v>149</v>
      </c>
      <c r="AE73" s="35"/>
      <c r="AF73" s="60">
        <v>0.13344316309719939</v>
      </c>
      <c r="AG73" s="58">
        <v>0.92800000000000005</v>
      </c>
      <c r="AH73" s="58">
        <v>0.91100000000000003</v>
      </c>
      <c r="AI73" s="58">
        <v>0.94599999999999995</v>
      </c>
      <c r="AJ73" s="59"/>
      <c r="AK73" s="58">
        <v>0.96599999999999997</v>
      </c>
      <c r="AL73" s="58">
        <v>0.94699999999999995</v>
      </c>
      <c r="AM73" s="58">
        <v>0.98499999999999999</v>
      </c>
    </row>
    <row r="74" spans="1:39" x14ac:dyDescent="0.3">
      <c r="A74" s="49"/>
      <c r="B74" s="88" t="s">
        <v>177</v>
      </c>
      <c r="C74" s="193">
        <v>172636</v>
      </c>
      <c r="D74" s="194">
        <v>0.85589632229725043</v>
      </c>
      <c r="E74" s="187">
        <v>0.85589632229725043</v>
      </c>
      <c r="F74" s="193">
        <v>201702</v>
      </c>
      <c r="G74" s="195">
        <v>0.15473201402010039</v>
      </c>
      <c r="H74" s="187">
        <v>7.8197525471214262E-4</v>
      </c>
      <c r="I74" s="189">
        <v>0.85436367896121312</v>
      </c>
      <c r="J74" s="189">
        <v>0.85742896563328774</v>
      </c>
      <c r="K74" s="196"/>
      <c r="L74" s="189">
        <v>0.14410367770274957</v>
      </c>
      <c r="M74" s="49" t="s">
        <v>171</v>
      </c>
      <c r="N74" s="196"/>
      <c r="O74" s="196"/>
      <c r="P74" s="196"/>
      <c r="Q74" s="49" t="s">
        <v>171</v>
      </c>
      <c r="R74" s="196"/>
      <c r="S74" s="196"/>
      <c r="T74" s="35"/>
      <c r="U74" s="51">
        <v>173107</v>
      </c>
      <c r="V74" s="64">
        <v>0.85773391008775191</v>
      </c>
      <c r="W74" s="53">
        <v>0.85773391008775191</v>
      </c>
      <c r="X74" s="63">
        <v>201819</v>
      </c>
      <c r="Y74" s="65">
        <v>0.15482176843820408</v>
      </c>
      <c r="Z74" s="53">
        <v>7.7758157754258424E-4</v>
      </c>
      <c r="AA74" s="55">
        <v>0.85620987820072658</v>
      </c>
      <c r="AB74" s="55">
        <v>0.85925794197477723</v>
      </c>
      <c r="AC74" s="55">
        <v>1.8375877905014715E-3</v>
      </c>
      <c r="AD74" s="35"/>
      <c r="AE74" s="35"/>
      <c r="AF74" s="60">
        <v>0.14226608991224809</v>
      </c>
      <c r="AG74" s="33" t="s">
        <v>171</v>
      </c>
      <c r="AH74" s="35"/>
      <c r="AI74" s="35"/>
      <c r="AJ74" s="35"/>
      <c r="AK74" s="33" t="s">
        <v>171</v>
      </c>
      <c r="AL74" s="35"/>
      <c r="AM74" s="35"/>
    </row>
    <row r="75" spans="1:39" x14ac:dyDescent="0.3">
      <c r="A75" s="49"/>
      <c r="B75" s="66" t="s">
        <v>165</v>
      </c>
      <c r="C75" s="196"/>
      <c r="D75" s="189">
        <v>0.12283420018241609</v>
      </c>
      <c r="E75" s="196"/>
      <c r="F75" s="49">
        <v>1303616</v>
      </c>
      <c r="G75" s="189">
        <v>1.0000452607749413</v>
      </c>
      <c r="H75" s="196"/>
      <c r="I75" s="196"/>
      <c r="J75" s="196"/>
      <c r="K75" s="196"/>
      <c r="L75" s="196"/>
      <c r="M75" s="196"/>
      <c r="N75" s="196"/>
      <c r="O75" s="196"/>
      <c r="P75" s="196"/>
      <c r="Q75" s="196"/>
      <c r="R75" s="196"/>
      <c r="S75" s="196"/>
      <c r="T75" s="35"/>
      <c r="U75" s="35"/>
      <c r="V75" s="55">
        <v>0.14305036792905801</v>
      </c>
      <c r="W75" s="35"/>
      <c r="X75" s="33">
        <v>1303616</v>
      </c>
      <c r="Y75" s="72">
        <v>1.0000452607749413</v>
      </c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</row>
    <row r="76" spans="1:39" x14ac:dyDescent="0.3">
      <c r="A76" s="49"/>
      <c r="B76" s="66" t="s">
        <v>166</v>
      </c>
      <c r="C76" s="196"/>
      <c r="D76" s="189">
        <v>5.6654809809716378E-2</v>
      </c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35"/>
      <c r="U76" s="35"/>
      <c r="V76" s="55">
        <v>6.4217126243761233E-2</v>
      </c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</row>
  </sheetData>
  <mergeCells count="6">
    <mergeCell ref="AK1:AM1"/>
    <mergeCell ref="C1:J1"/>
    <mergeCell ref="L1:O1"/>
    <mergeCell ref="Q1:S1"/>
    <mergeCell ref="U1:AB1"/>
    <mergeCell ref="AF1:A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2"/>
  <sheetViews>
    <sheetView zoomScaleNormal="100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N50" sqref="N50"/>
    </sheetView>
  </sheetViews>
  <sheetFormatPr defaultColWidth="11" defaultRowHeight="13.2" x14ac:dyDescent="0.25"/>
  <cols>
    <col min="1" max="1" width="17.59765625" style="135" bestFit="1" customWidth="1"/>
    <col min="2" max="6" width="11" style="135"/>
    <col min="7" max="8" width="10.8984375" style="135"/>
    <col min="9" max="11" width="11" style="135"/>
    <col min="12" max="12" width="10.8984375" style="136"/>
    <col min="13" max="17" width="11" style="135"/>
    <col min="18" max="19" width="10.8984375" style="135"/>
    <col min="20" max="22" width="11" style="135"/>
    <col min="23" max="23" width="10.8984375" style="136"/>
    <col min="24" max="28" width="11" style="135"/>
    <col min="29" max="30" width="10.8984375" style="135"/>
    <col min="31" max="33" width="11" style="135"/>
    <col min="34" max="34" width="10.8984375" style="136"/>
    <col min="35" max="39" width="11" style="135"/>
    <col min="40" max="41" width="10.8984375" style="135"/>
    <col min="42" max="43" width="11" style="135"/>
    <col min="44" max="45" width="10.8984375" style="136"/>
    <col min="46" max="50" width="11" style="135"/>
    <col min="51" max="52" width="10.8984375" style="135"/>
    <col min="53" max="54" width="11" style="135"/>
    <col min="55" max="55" width="10.8984375" style="139"/>
    <col min="56" max="56" width="11" style="135"/>
    <col min="57" max="57" width="10.8984375" style="135"/>
    <col min="58" max="80" width="11" style="135"/>
    <col min="81" max="82" width="10.8984375" style="135"/>
    <col min="83" max="16384" width="11" style="135"/>
  </cols>
  <sheetData>
    <row r="1" spans="1:82" s="134" customFormat="1" x14ac:dyDescent="0.25">
      <c r="B1" s="217">
        <v>2014</v>
      </c>
      <c r="C1" s="217"/>
      <c r="D1" s="217"/>
      <c r="E1" s="217"/>
      <c r="F1" s="217"/>
      <c r="G1" s="217"/>
      <c r="H1" s="217"/>
      <c r="I1" s="217"/>
      <c r="J1" s="217"/>
      <c r="K1" s="217"/>
      <c r="M1" s="217">
        <v>2015</v>
      </c>
      <c r="N1" s="217"/>
      <c r="O1" s="217"/>
      <c r="P1" s="217"/>
      <c r="Q1" s="217"/>
      <c r="R1" s="217"/>
      <c r="S1" s="217"/>
      <c r="T1" s="217"/>
      <c r="U1" s="217"/>
      <c r="V1" s="217"/>
      <c r="X1" s="217">
        <v>2017</v>
      </c>
      <c r="Y1" s="217"/>
      <c r="Z1" s="217"/>
      <c r="AA1" s="217"/>
      <c r="AB1" s="217"/>
      <c r="AC1" s="217"/>
      <c r="AD1" s="217"/>
      <c r="AE1" s="217"/>
      <c r="AF1" s="217"/>
      <c r="AG1" s="217"/>
      <c r="AI1" s="217">
        <v>2018</v>
      </c>
      <c r="AJ1" s="217"/>
      <c r="AK1" s="217"/>
      <c r="AL1" s="217"/>
      <c r="AM1" s="217"/>
      <c r="AN1" s="217"/>
      <c r="AO1" s="217"/>
      <c r="AP1" s="217"/>
      <c r="AQ1" s="217"/>
      <c r="AR1" s="218"/>
      <c r="AT1" s="217" t="s">
        <v>110</v>
      </c>
      <c r="AU1" s="217"/>
      <c r="AV1" s="217"/>
      <c r="AW1" s="217"/>
      <c r="AX1" s="217"/>
      <c r="AY1" s="217"/>
      <c r="AZ1" s="217"/>
      <c r="BA1" s="217"/>
      <c r="BB1" s="217"/>
      <c r="BC1" s="218"/>
      <c r="BG1" s="217" t="s">
        <v>178</v>
      </c>
      <c r="BH1" s="217"/>
      <c r="BI1" s="217"/>
      <c r="BJ1" s="217"/>
      <c r="BK1" s="217"/>
      <c r="BL1" s="217"/>
      <c r="BM1" s="217"/>
      <c r="BN1" s="217"/>
      <c r="BO1" s="217"/>
      <c r="BP1" s="217"/>
      <c r="BR1" s="217" t="s">
        <v>179</v>
      </c>
      <c r="BS1" s="217"/>
      <c r="BT1" s="217"/>
      <c r="BU1" s="217"/>
      <c r="BV1" s="217"/>
      <c r="BW1" s="217"/>
      <c r="BX1" s="217"/>
      <c r="BY1" s="217"/>
      <c r="BZ1" s="217"/>
      <c r="CA1" s="218"/>
      <c r="CC1" s="134" t="s">
        <v>231</v>
      </c>
    </row>
    <row r="2" spans="1:82" x14ac:dyDescent="0.25">
      <c r="B2" s="220" t="s">
        <v>24</v>
      </c>
      <c r="C2" s="220"/>
      <c r="D2" s="220" t="s">
        <v>142</v>
      </c>
      <c r="E2" s="220"/>
      <c r="F2" s="220" t="s">
        <v>143</v>
      </c>
      <c r="G2" s="220"/>
      <c r="H2" s="220"/>
      <c r="I2" s="220" t="s">
        <v>144</v>
      </c>
      <c r="J2" s="220"/>
      <c r="K2" s="135" t="s">
        <v>0</v>
      </c>
      <c r="M2" s="220" t="s">
        <v>24</v>
      </c>
      <c r="N2" s="220"/>
      <c r="O2" s="220" t="s">
        <v>142</v>
      </c>
      <c r="P2" s="220"/>
      <c r="Q2" s="220" t="s">
        <v>143</v>
      </c>
      <c r="R2" s="220"/>
      <c r="S2" s="220"/>
      <c r="T2" s="220" t="s">
        <v>144</v>
      </c>
      <c r="U2" s="220"/>
      <c r="V2" s="137" t="s">
        <v>0</v>
      </c>
      <c r="W2" s="138"/>
      <c r="X2" s="220" t="s">
        <v>24</v>
      </c>
      <c r="Y2" s="220"/>
      <c r="Z2" s="220" t="s">
        <v>142</v>
      </c>
      <c r="AA2" s="220"/>
      <c r="AB2" s="220" t="s">
        <v>143</v>
      </c>
      <c r="AC2" s="220"/>
      <c r="AD2" s="220"/>
      <c r="AE2" s="220" t="s">
        <v>144</v>
      </c>
      <c r="AF2" s="220"/>
      <c r="AG2" s="135" t="s">
        <v>0</v>
      </c>
      <c r="AI2" s="219" t="s">
        <v>24</v>
      </c>
      <c r="AJ2" s="219"/>
      <c r="AK2" s="219" t="s">
        <v>142</v>
      </c>
      <c r="AL2" s="219"/>
      <c r="AM2" s="219" t="s">
        <v>143</v>
      </c>
      <c r="AN2" s="219"/>
      <c r="AO2" s="219"/>
      <c r="AP2" s="219" t="s">
        <v>144</v>
      </c>
      <c r="AQ2" s="219"/>
      <c r="AR2" s="136" t="s">
        <v>0</v>
      </c>
      <c r="AT2" s="219" t="s">
        <v>24</v>
      </c>
      <c r="AU2" s="219"/>
      <c r="AV2" s="219" t="s">
        <v>142</v>
      </c>
      <c r="AW2" s="219"/>
      <c r="AX2" s="219" t="s">
        <v>143</v>
      </c>
      <c r="AY2" s="219"/>
      <c r="AZ2" s="219"/>
      <c r="BA2" s="219" t="s">
        <v>144</v>
      </c>
      <c r="BB2" s="219"/>
      <c r="BC2" s="139" t="s">
        <v>0</v>
      </c>
      <c r="BE2" s="135" t="s">
        <v>219</v>
      </c>
      <c r="BG2" s="219" t="s">
        <v>24</v>
      </c>
      <c r="BH2" s="219"/>
      <c r="BI2" s="219" t="s">
        <v>142</v>
      </c>
      <c r="BJ2" s="219"/>
      <c r="BK2" s="219" t="s">
        <v>143</v>
      </c>
      <c r="BL2" s="219"/>
      <c r="BM2" s="219"/>
      <c r="BN2" s="219" t="s">
        <v>144</v>
      </c>
      <c r="BO2" s="219"/>
      <c r="BP2" s="136" t="s">
        <v>0</v>
      </c>
      <c r="BR2" s="219" t="s">
        <v>24</v>
      </c>
      <c r="BS2" s="219"/>
      <c r="BT2" s="219" t="s">
        <v>142</v>
      </c>
      <c r="BU2" s="219"/>
      <c r="BV2" s="219" t="s">
        <v>143</v>
      </c>
      <c r="BW2" s="219"/>
      <c r="BX2" s="219"/>
      <c r="BY2" s="219" t="s">
        <v>144</v>
      </c>
      <c r="BZ2" s="219"/>
      <c r="CA2" s="136" t="s">
        <v>0</v>
      </c>
      <c r="CC2" s="135" t="s">
        <v>229</v>
      </c>
      <c r="CD2" s="135" t="s">
        <v>230</v>
      </c>
    </row>
    <row r="3" spans="1:82" s="140" customFormat="1" x14ac:dyDescent="0.25">
      <c r="B3" s="140" t="s">
        <v>2</v>
      </c>
      <c r="C3" s="140" t="s">
        <v>3</v>
      </c>
      <c r="D3" s="140" t="s">
        <v>2</v>
      </c>
      <c r="E3" s="140" t="s">
        <v>3</v>
      </c>
      <c r="F3" s="140" t="s">
        <v>2</v>
      </c>
      <c r="G3" s="140" t="s">
        <v>217</v>
      </c>
      <c r="H3" s="140" t="s">
        <v>218</v>
      </c>
      <c r="I3" s="140" t="s">
        <v>2</v>
      </c>
      <c r="J3" s="140" t="s">
        <v>3</v>
      </c>
      <c r="L3" s="141"/>
      <c r="M3" s="140" t="s">
        <v>2</v>
      </c>
      <c r="N3" s="140" t="s">
        <v>3</v>
      </c>
      <c r="O3" s="140" t="s">
        <v>2</v>
      </c>
      <c r="P3" s="140" t="s">
        <v>3</v>
      </c>
      <c r="Q3" s="140" t="s">
        <v>2</v>
      </c>
      <c r="R3" s="140" t="s">
        <v>217</v>
      </c>
      <c r="S3" s="140" t="s">
        <v>218</v>
      </c>
      <c r="T3" s="140" t="s">
        <v>2</v>
      </c>
      <c r="U3" s="140" t="s">
        <v>3</v>
      </c>
      <c r="W3" s="141"/>
      <c r="X3" s="140" t="s">
        <v>2</v>
      </c>
      <c r="Y3" s="140" t="s">
        <v>3</v>
      </c>
      <c r="Z3" s="140" t="s">
        <v>2</v>
      </c>
      <c r="AA3" s="140" t="s">
        <v>3</v>
      </c>
      <c r="AB3" s="140" t="s">
        <v>2</v>
      </c>
      <c r="AC3" s="140" t="s">
        <v>217</v>
      </c>
      <c r="AD3" s="140" t="s">
        <v>218</v>
      </c>
      <c r="AE3" s="140" t="s">
        <v>2</v>
      </c>
      <c r="AF3" s="140" t="s">
        <v>3</v>
      </c>
      <c r="AH3" s="141"/>
      <c r="AI3" s="140" t="s">
        <v>2</v>
      </c>
      <c r="AJ3" s="140" t="s">
        <v>3</v>
      </c>
      <c r="AK3" s="140" t="s">
        <v>2</v>
      </c>
      <c r="AL3" s="140" t="s">
        <v>3</v>
      </c>
      <c r="AM3" s="140" t="s">
        <v>2</v>
      </c>
      <c r="AN3" s="140" t="s">
        <v>217</v>
      </c>
      <c r="AO3" s="140" t="s">
        <v>218</v>
      </c>
      <c r="AP3" s="140" t="s">
        <v>2</v>
      </c>
      <c r="AQ3" s="140" t="s">
        <v>3</v>
      </c>
      <c r="AR3" s="141"/>
      <c r="AS3" s="141"/>
      <c r="AT3" s="140" t="s">
        <v>2</v>
      </c>
      <c r="AU3" s="140" t="s">
        <v>3</v>
      </c>
      <c r="AV3" s="140" t="s">
        <v>2</v>
      </c>
      <c r="AW3" s="140" t="s">
        <v>3</v>
      </c>
      <c r="AX3" s="140" t="s">
        <v>2</v>
      </c>
      <c r="AY3" s="140" t="s">
        <v>217</v>
      </c>
      <c r="AZ3" s="140" t="s">
        <v>218</v>
      </c>
      <c r="BA3" s="140" t="s">
        <v>2</v>
      </c>
      <c r="BB3" s="140" t="s">
        <v>3</v>
      </c>
      <c r="BC3" s="142"/>
      <c r="BG3" s="141" t="s">
        <v>2</v>
      </c>
      <c r="BH3" s="141" t="s">
        <v>3</v>
      </c>
      <c r="BI3" s="141" t="s">
        <v>2</v>
      </c>
      <c r="BJ3" s="141" t="s">
        <v>3</v>
      </c>
      <c r="BK3" s="141" t="s">
        <v>2</v>
      </c>
      <c r="BL3" s="141" t="s">
        <v>217</v>
      </c>
      <c r="BM3" s="141" t="s">
        <v>218</v>
      </c>
      <c r="BN3" s="141" t="s">
        <v>2</v>
      </c>
      <c r="BO3" s="141" t="s">
        <v>3</v>
      </c>
      <c r="BP3" s="141"/>
      <c r="BR3" s="140" t="s">
        <v>2</v>
      </c>
      <c r="BS3" s="140" t="s">
        <v>3</v>
      </c>
      <c r="BT3" s="140" t="s">
        <v>2</v>
      </c>
      <c r="BU3" s="140" t="s">
        <v>3</v>
      </c>
      <c r="BV3" s="140" t="s">
        <v>2</v>
      </c>
      <c r="BW3" s="140" t="s">
        <v>217</v>
      </c>
      <c r="BX3" s="140" t="s">
        <v>218</v>
      </c>
      <c r="BY3" s="140" t="s">
        <v>2</v>
      </c>
      <c r="BZ3" s="140" t="s">
        <v>3</v>
      </c>
      <c r="CA3" s="141"/>
    </row>
    <row r="4" spans="1:82" x14ac:dyDescent="0.25">
      <c r="A4" s="135" t="s">
        <v>4</v>
      </c>
      <c r="B4" s="135">
        <v>15387</v>
      </c>
      <c r="C4" s="143">
        <f t="shared" ref="C4:C23" si="0">B4/K4</f>
        <v>0.86912562132851334</v>
      </c>
      <c r="D4" s="135">
        <v>966</v>
      </c>
      <c r="E4" s="143">
        <f t="shared" ref="E4:E23" si="1">D4/K4</f>
        <v>5.4563940352462717E-2</v>
      </c>
      <c r="F4" s="135">
        <v>1351</v>
      </c>
      <c r="G4" s="143">
        <f>F4/I4</f>
        <v>0.58308157099697888</v>
      </c>
      <c r="H4" s="143">
        <f>F4/K4</f>
        <v>7.6310438319023954E-2</v>
      </c>
      <c r="I4" s="135">
        <f>D4+F4</f>
        <v>2317</v>
      </c>
      <c r="J4" s="143">
        <f>I4/K4</f>
        <v>0.13087437867148666</v>
      </c>
      <c r="K4" s="135">
        <v>17704</v>
      </c>
      <c r="M4" s="135">
        <v>16545</v>
      </c>
      <c r="N4" s="143">
        <f>M4/V4</f>
        <v>0.87442524179483117</v>
      </c>
      <c r="O4" s="135">
        <v>1123</v>
      </c>
      <c r="P4" s="143">
        <f>O4/V4</f>
        <v>5.9352042703874001E-2</v>
      </c>
      <c r="Q4" s="135">
        <v>1253</v>
      </c>
      <c r="R4" s="143">
        <f>Q4/T4</f>
        <v>0.52735690235690236</v>
      </c>
      <c r="S4" s="143">
        <f>Q4/V4</f>
        <v>6.6222715501294854E-2</v>
      </c>
      <c r="T4" s="135">
        <f>O4+Q4</f>
        <v>2376</v>
      </c>
      <c r="U4" s="143">
        <f>T4/V4</f>
        <v>0.12557475820516886</v>
      </c>
      <c r="V4" s="135">
        <v>18921</v>
      </c>
      <c r="W4" s="144"/>
      <c r="X4" s="135">
        <v>16779</v>
      </c>
      <c r="Y4" s="143">
        <f t="shared" ref="Y4:Y23" si="2">X4/AG4</f>
        <v>0.86006458557588805</v>
      </c>
      <c r="Z4" s="135">
        <v>1149</v>
      </c>
      <c r="AA4" s="143">
        <f t="shared" ref="AA4:AA23" si="3">Z4/AG4</f>
        <v>5.8895894202675686E-2</v>
      </c>
      <c r="AB4" s="135">
        <v>1581</v>
      </c>
      <c r="AC4" s="143">
        <f>AB4/AE4</f>
        <v>0.57912087912087917</v>
      </c>
      <c r="AD4" s="143">
        <f>AB4/AG4</f>
        <v>8.1039520221436262E-2</v>
      </c>
      <c r="AE4" s="135">
        <f>Z4+AB4</f>
        <v>2730</v>
      </c>
      <c r="AF4" s="143">
        <f>AE4/AG4</f>
        <v>0.13993541442411195</v>
      </c>
      <c r="AG4" s="135">
        <v>19509</v>
      </c>
      <c r="AI4" s="135">
        <v>14417</v>
      </c>
      <c r="AJ4" s="143">
        <f>AI4/AR4</f>
        <v>0.87412841811677677</v>
      </c>
      <c r="AK4" s="135">
        <v>617</v>
      </c>
      <c r="AL4" s="143">
        <f>AK4/AR4</f>
        <v>3.7409810222518644E-2</v>
      </c>
      <c r="AM4" s="135">
        <v>1459</v>
      </c>
      <c r="AN4" s="143">
        <f>AM4/AP4</f>
        <v>0.70279383429672448</v>
      </c>
      <c r="AO4" s="143">
        <f>AM4/AR4</f>
        <v>8.8461771660704541E-2</v>
      </c>
      <c r="AP4" s="135">
        <f>AK4+AM4</f>
        <v>2076</v>
      </c>
      <c r="AQ4" s="143">
        <f>AP4/AR4</f>
        <v>0.1258715818832232</v>
      </c>
      <c r="AR4" s="136">
        <v>16493</v>
      </c>
      <c r="AT4" s="135">
        <f>B4+M4+X4+AI4</f>
        <v>63128</v>
      </c>
      <c r="AU4" s="143">
        <f>AT4/BC4</f>
        <v>0.86920842111060626</v>
      </c>
      <c r="AV4" s="135">
        <f>D4+O4+Z4+AK4</f>
        <v>3855</v>
      </c>
      <c r="AW4" s="143">
        <f>AV4/BC4</f>
        <v>5.3079433268619108E-2</v>
      </c>
      <c r="AX4" s="135">
        <f>F4+Q4+AB4+AM4</f>
        <v>5644</v>
      </c>
      <c r="AY4" s="143">
        <f>AX4/BA4</f>
        <v>0.59416780713759343</v>
      </c>
      <c r="AZ4" s="143">
        <f>AX4/BC4</f>
        <v>7.7712145620774636E-2</v>
      </c>
      <c r="BA4" s="135">
        <f>AV4+AX4</f>
        <v>9499</v>
      </c>
      <c r="BB4" s="143">
        <f>BA4/BC4</f>
        <v>0.13079157888939374</v>
      </c>
      <c r="BC4" s="139">
        <f>K4+V4+AG4+AR4</f>
        <v>72627</v>
      </c>
      <c r="BE4" s="143">
        <f>AN4-G4</f>
        <v>0.1197122632997456</v>
      </c>
      <c r="BG4" s="135">
        <v>28741</v>
      </c>
      <c r="BH4" s="143">
        <f>BG4/BP4</f>
        <v>0.87798991904689172</v>
      </c>
      <c r="BI4" s="135">
        <v>1842</v>
      </c>
      <c r="BJ4" s="143">
        <f>BI4/BP4</f>
        <v>5.6270047349931268E-2</v>
      </c>
      <c r="BK4" s="135">
        <v>2152</v>
      </c>
      <c r="BL4" s="143">
        <f>BK4/BN4</f>
        <v>0.53880821231847775</v>
      </c>
      <c r="BM4" s="143">
        <f>BK4/BP4</f>
        <v>6.5740033603177025E-2</v>
      </c>
      <c r="BN4" s="135">
        <f>BI4+BK4</f>
        <v>3994</v>
      </c>
      <c r="BO4" s="143">
        <f>BN4/BP4</f>
        <v>0.12201008095310829</v>
      </c>
      <c r="BP4" s="135">
        <v>32735</v>
      </c>
      <c r="BR4" s="135">
        <v>28715</v>
      </c>
      <c r="BS4" s="143">
        <f>BR4/CA4</f>
        <v>0.86726064633041378</v>
      </c>
      <c r="BT4" s="135">
        <v>1593</v>
      </c>
      <c r="BU4" s="143">
        <f>BT4/CA4</f>
        <v>4.8112352763515553E-2</v>
      </c>
      <c r="BV4" s="135">
        <v>2802</v>
      </c>
      <c r="BW4" s="143">
        <f>BV4/BY4</f>
        <v>0.63754266211604094</v>
      </c>
      <c r="BX4" s="143">
        <f>BV4/CA4</f>
        <v>8.4627000906070671E-2</v>
      </c>
      <c r="BY4" s="135">
        <f>BT4+BV4</f>
        <v>4395</v>
      </c>
      <c r="BZ4" s="143">
        <f>BY4/CA4</f>
        <v>0.13273935366958622</v>
      </c>
      <c r="CA4" s="135">
        <v>33110</v>
      </c>
      <c r="CC4" s="143">
        <f>BX4-BM4</f>
        <v>1.8886967302893645E-2</v>
      </c>
      <c r="CD4" s="143">
        <f t="shared" ref="CD4:CD23" si="4">BW4-BL4</f>
        <v>9.8734449797563184E-2</v>
      </c>
    </row>
    <row r="5" spans="1:82" x14ac:dyDescent="0.25">
      <c r="A5" s="135" t="s">
        <v>5</v>
      </c>
      <c r="B5" s="135">
        <v>29337</v>
      </c>
      <c r="C5" s="143">
        <f t="shared" si="0"/>
        <v>0.82919728660260039</v>
      </c>
      <c r="D5" s="135">
        <v>2831</v>
      </c>
      <c r="E5" s="143">
        <f t="shared" si="1"/>
        <v>8.0016958733747881E-2</v>
      </c>
      <c r="F5" s="135">
        <v>3212</v>
      </c>
      <c r="G5" s="143">
        <f t="shared" ref="G5:G40" si="5">F5/I5</f>
        <v>0.53152407744497765</v>
      </c>
      <c r="H5" s="143">
        <f t="shared" ref="H5:H40" si="6">F5/K5</f>
        <v>9.0785754663651783E-2</v>
      </c>
      <c r="I5" s="135">
        <f t="shared" ref="I5:I6" si="7">D5+F5</f>
        <v>6043</v>
      </c>
      <c r="J5" s="143">
        <f t="shared" ref="J5:J40" si="8">I5/K5</f>
        <v>0.17080271339739966</v>
      </c>
      <c r="K5" s="135">
        <v>35380</v>
      </c>
      <c r="M5" s="135">
        <v>31156</v>
      </c>
      <c r="N5" s="143">
        <f t="shared" ref="N5:N39" si="9">M5/V5</f>
        <v>0.83298131165949252</v>
      </c>
      <c r="O5" s="135">
        <v>2775</v>
      </c>
      <c r="P5" s="143">
        <f t="shared" ref="P5:P39" si="10">O5/V5</f>
        <v>7.4191909739860437E-2</v>
      </c>
      <c r="Q5" s="135">
        <v>3472</v>
      </c>
      <c r="R5" s="143">
        <f t="shared" ref="R5:R40" si="11">Q5/T5</f>
        <v>0.55578677765327356</v>
      </c>
      <c r="S5" s="143">
        <f t="shared" ref="S5:S40" si="12">Q5/V5</f>
        <v>9.2826778600647003E-2</v>
      </c>
      <c r="T5" s="135">
        <f t="shared" ref="T5:T40" si="13">O5+Q5</f>
        <v>6247</v>
      </c>
      <c r="U5" s="143">
        <f t="shared" ref="U5:U40" si="14">T5/V5</f>
        <v>0.16701868834050745</v>
      </c>
      <c r="V5" s="135">
        <v>37403</v>
      </c>
      <c r="X5" s="135">
        <v>27137</v>
      </c>
      <c r="Y5" s="143">
        <f t="shared" si="2"/>
        <v>0.82473255531242406</v>
      </c>
      <c r="Z5" s="135">
        <v>2441</v>
      </c>
      <c r="AA5" s="143">
        <f t="shared" si="3"/>
        <v>7.4185509360564061E-2</v>
      </c>
      <c r="AB5" s="135">
        <v>3326</v>
      </c>
      <c r="AC5" s="143">
        <f t="shared" ref="AC5:AC40" si="15">AB5/AE5</f>
        <v>0.57672966880527132</v>
      </c>
      <c r="AD5" s="143">
        <f t="shared" ref="AD5:AD40" si="16">AB5/AG5</f>
        <v>0.10108193532701192</v>
      </c>
      <c r="AE5" s="135">
        <f t="shared" ref="AE5:AE40" si="17">Z5+AB5</f>
        <v>5767</v>
      </c>
      <c r="AF5" s="143">
        <f t="shared" ref="AF5:AF40" si="18">AE5/AG5</f>
        <v>0.17526744468757599</v>
      </c>
      <c r="AG5" s="135">
        <v>32904</v>
      </c>
      <c r="AI5" s="135">
        <v>29585</v>
      </c>
      <c r="AJ5" s="143">
        <f t="shared" ref="AJ5:AJ39" si="19">AI5/AR5</f>
        <v>0.85224981275566059</v>
      </c>
      <c r="AK5" s="135">
        <v>2672</v>
      </c>
      <c r="AL5" s="143">
        <f t="shared" ref="AL5:AL39" si="20">AK5/AR5</f>
        <v>7.6971826928616691E-2</v>
      </c>
      <c r="AM5" s="135">
        <v>2457</v>
      </c>
      <c r="AN5" s="143">
        <f t="shared" ref="AN5:AN40" si="21">AM5/AP5</f>
        <v>0.47904074868395397</v>
      </c>
      <c r="AO5" s="143">
        <f t="shared" ref="AO5:AO40" si="22">AM5/AR5</f>
        <v>7.0778360315722766E-2</v>
      </c>
      <c r="AP5" s="135">
        <f t="shared" ref="AP5:AP40" si="23">AK5+AM5</f>
        <v>5129</v>
      </c>
      <c r="AQ5" s="143">
        <f t="shared" ref="AQ5:AQ40" si="24">AP5/AR5</f>
        <v>0.14775018724433947</v>
      </c>
      <c r="AR5" s="136">
        <v>34714</v>
      </c>
      <c r="AT5" s="135">
        <f t="shared" ref="AT5:AT23" si="25">B5+M5+X5+AI5</f>
        <v>117215</v>
      </c>
      <c r="AU5" s="143">
        <f t="shared" ref="AU5:AU39" si="26">AT5/BC5</f>
        <v>0.8348587260774496</v>
      </c>
      <c r="AV5" s="135">
        <f t="shared" ref="AV5:AV23" si="27">D5+O5+Z5+AK5</f>
        <v>10719</v>
      </c>
      <c r="AW5" s="143">
        <f t="shared" ref="AW5:AW39" si="28">AV5/BC5</f>
        <v>7.6345610074002326E-2</v>
      </c>
      <c r="AX5" s="135">
        <f t="shared" ref="AX5:AX23" si="29">F5+Q5+AB5+AM5</f>
        <v>12467</v>
      </c>
      <c r="AY5" s="143">
        <f t="shared" ref="AY5:AY40" si="30">AX5/BA5</f>
        <v>0.53769516087294056</v>
      </c>
      <c r="AZ5" s="143">
        <f t="shared" ref="AZ5:AZ40" si="31">AX5/BC5</f>
        <v>8.879566384854809E-2</v>
      </c>
      <c r="BA5" s="135">
        <f t="shared" ref="BA5:BA10" si="32">AV5+AX5</f>
        <v>23186</v>
      </c>
      <c r="BB5" s="143">
        <f t="shared" ref="BB5:BB40" si="33">BA5/BC5</f>
        <v>0.1651412739225504</v>
      </c>
      <c r="BC5" s="139">
        <f t="shared" ref="BC5:BC23" si="34">K5+V5+AG5+AR5</f>
        <v>140401</v>
      </c>
      <c r="BE5" s="143">
        <f t="shared" ref="BE5:BE40" si="35">AN5-G5</f>
        <v>-5.2483328761023684E-2</v>
      </c>
      <c r="BG5" s="135">
        <v>53141</v>
      </c>
      <c r="BH5" s="143">
        <f t="shared" ref="BH5:BH40" si="36">BG5/BP5</f>
        <v>0.8369056805833347</v>
      </c>
      <c r="BI5" s="135">
        <v>4725</v>
      </c>
      <c r="BJ5" s="143">
        <f t="shared" ref="BJ5:BJ40" si="37">BI5/BP5</f>
        <v>7.4412964392018527E-2</v>
      </c>
      <c r="BK5" s="135">
        <v>5631</v>
      </c>
      <c r="BL5" s="143">
        <f t="shared" ref="BL5:BL40" si="38">BK5/BN5</f>
        <v>0.54374275782155268</v>
      </c>
      <c r="BM5" s="143">
        <f t="shared" ref="BM5:BM23" si="39">BK5/BP5</f>
        <v>8.868135502464683E-2</v>
      </c>
      <c r="BN5" s="135">
        <f t="shared" ref="BN5:BN23" si="40">BI5+BK5</f>
        <v>10356</v>
      </c>
      <c r="BO5" s="143">
        <f t="shared" ref="BO5:BO40" si="41">BN5/BP5</f>
        <v>0.16309431941666536</v>
      </c>
      <c r="BP5" s="135">
        <v>63497</v>
      </c>
      <c r="BR5" s="135">
        <v>51165</v>
      </c>
      <c r="BS5" s="143">
        <f t="shared" ref="BS5:BS40" si="42">BR5/CA5</f>
        <v>0.84316601298572891</v>
      </c>
      <c r="BT5" s="135">
        <v>4473</v>
      </c>
      <c r="BU5" s="143">
        <f t="shared" ref="BU5:BU40" si="43">BT5/CA5</f>
        <v>7.3712138690221155E-2</v>
      </c>
      <c r="BV5" s="135">
        <v>5044</v>
      </c>
      <c r="BW5" s="143">
        <f t="shared" ref="BW5:BW23" si="44">BV5/BY5</f>
        <v>0.52999894924871283</v>
      </c>
      <c r="BX5" s="143">
        <f t="shared" ref="BX5:BX23" si="45">BV5/CA5</f>
        <v>8.3121848324049966E-2</v>
      </c>
      <c r="BY5" s="135">
        <f t="shared" ref="BY5:BY23" si="46">BT5+BV5</f>
        <v>9517</v>
      </c>
      <c r="BZ5" s="143">
        <f t="shared" ref="BZ5:BZ40" si="47">BY5/CA5</f>
        <v>0.15683398701427112</v>
      </c>
      <c r="CA5" s="135">
        <v>60682</v>
      </c>
      <c r="CC5" s="143">
        <f t="shared" ref="CC5:CC40" si="48">BX5-BM5</f>
        <v>-5.559506700596864E-3</v>
      </c>
      <c r="CD5" s="143">
        <f t="shared" si="4"/>
        <v>-1.3743808572839855E-2</v>
      </c>
    </row>
    <row r="6" spans="1:82" x14ac:dyDescent="0.25">
      <c r="A6" s="135" t="s">
        <v>6</v>
      </c>
      <c r="B6" s="135">
        <v>5746</v>
      </c>
      <c r="C6" s="143">
        <f t="shared" si="0"/>
        <v>0.79927667269439417</v>
      </c>
      <c r="D6" s="135">
        <v>399</v>
      </c>
      <c r="E6" s="143">
        <f t="shared" si="1"/>
        <v>5.5501460564751706E-2</v>
      </c>
      <c r="F6" s="135">
        <v>1044</v>
      </c>
      <c r="G6" s="143">
        <f t="shared" si="5"/>
        <v>0.72349272349272353</v>
      </c>
      <c r="H6" s="143">
        <f t="shared" si="6"/>
        <v>0.14522186674085408</v>
      </c>
      <c r="I6" s="135">
        <f t="shared" si="7"/>
        <v>1443</v>
      </c>
      <c r="J6" s="143">
        <f t="shared" si="8"/>
        <v>0.2007233273056058</v>
      </c>
      <c r="K6" s="135">
        <v>7189</v>
      </c>
      <c r="M6" s="135">
        <v>6130</v>
      </c>
      <c r="N6" s="143">
        <f t="shared" si="9"/>
        <v>0.80604865220249833</v>
      </c>
      <c r="O6" s="135">
        <v>457</v>
      </c>
      <c r="P6" s="143">
        <f t="shared" si="10"/>
        <v>6.0092044707429321E-2</v>
      </c>
      <c r="Q6" s="135">
        <v>1018</v>
      </c>
      <c r="R6" s="143">
        <f t="shared" si="11"/>
        <v>0.69016949152542373</v>
      </c>
      <c r="S6" s="143">
        <f t="shared" si="12"/>
        <v>0.13385930309007232</v>
      </c>
      <c r="T6" s="135">
        <f t="shared" si="13"/>
        <v>1475</v>
      </c>
      <c r="U6" s="143">
        <f t="shared" si="14"/>
        <v>0.19395134779750164</v>
      </c>
      <c r="V6" s="135">
        <v>7605</v>
      </c>
      <c r="X6" s="135">
        <v>5882</v>
      </c>
      <c r="Y6" s="143">
        <f t="shared" si="2"/>
        <v>0.81649083842309833</v>
      </c>
      <c r="Z6" s="135">
        <v>392</v>
      </c>
      <c r="AA6" s="143">
        <f t="shared" si="3"/>
        <v>5.4414214325374792E-2</v>
      </c>
      <c r="AB6" s="135">
        <v>930</v>
      </c>
      <c r="AC6" s="143">
        <f t="shared" si="15"/>
        <v>0.70347957639939485</v>
      </c>
      <c r="AD6" s="143">
        <f t="shared" si="16"/>
        <v>0.12909494725152693</v>
      </c>
      <c r="AE6" s="135">
        <f t="shared" si="17"/>
        <v>1322</v>
      </c>
      <c r="AF6" s="143">
        <f t="shared" si="18"/>
        <v>0.18350916157690172</v>
      </c>
      <c r="AG6" s="135">
        <v>7204</v>
      </c>
      <c r="AI6" s="135">
        <v>5945</v>
      </c>
      <c r="AJ6" s="143">
        <f t="shared" si="19"/>
        <v>0.81853228693377389</v>
      </c>
      <c r="AK6" s="135">
        <v>432</v>
      </c>
      <c r="AL6" s="143">
        <f t="shared" si="20"/>
        <v>5.9479553903345722E-2</v>
      </c>
      <c r="AM6" s="135">
        <v>886</v>
      </c>
      <c r="AN6" s="143">
        <f t="shared" si="21"/>
        <v>0.67223065250379366</v>
      </c>
      <c r="AO6" s="143">
        <f t="shared" si="22"/>
        <v>0.12198815916288035</v>
      </c>
      <c r="AP6" s="135">
        <f t="shared" si="23"/>
        <v>1318</v>
      </c>
      <c r="AQ6" s="143">
        <f t="shared" si="24"/>
        <v>0.18146771306622608</v>
      </c>
      <c r="AR6" s="136">
        <v>7263</v>
      </c>
      <c r="AT6" s="135">
        <f t="shared" si="25"/>
        <v>23703</v>
      </c>
      <c r="AU6" s="143">
        <f t="shared" si="26"/>
        <v>0.81005433853935271</v>
      </c>
      <c r="AV6" s="135">
        <f t="shared" si="27"/>
        <v>1680</v>
      </c>
      <c r="AW6" s="143">
        <f t="shared" si="28"/>
        <v>5.741430573117802E-2</v>
      </c>
      <c r="AX6" s="135">
        <f t="shared" si="29"/>
        <v>3878</v>
      </c>
      <c r="AY6" s="143">
        <f t="shared" si="30"/>
        <v>0.69773299748110829</v>
      </c>
      <c r="AZ6" s="143">
        <f t="shared" si="31"/>
        <v>0.13253135572946925</v>
      </c>
      <c r="BA6" s="135">
        <f t="shared" si="32"/>
        <v>5558</v>
      </c>
      <c r="BB6" s="143">
        <f t="shared" si="33"/>
        <v>0.18994566146064729</v>
      </c>
      <c r="BC6" s="139">
        <f t="shared" si="34"/>
        <v>29261</v>
      </c>
      <c r="BE6" s="143">
        <f t="shared" si="35"/>
        <v>-5.1262070988929875E-2</v>
      </c>
      <c r="BG6" s="135">
        <v>11002</v>
      </c>
      <c r="BH6" s="143">
        <f t="shared" si="36"/>
        <v>0.81034101789791557</v>
      </c>
      <c r="BI6" s="135">
        <v>775</v>
      </c>
      <c r="BJ6" s="143">
        <f t="shared" si="37"/>
        <v>5.7081829564705013E-2</v>
      </c>
      <c r="BK6" s="135">
        <v>1800</v>
      </c>
      <c r="BL6" s="143">
        <f t="shared" si="38"/>
        <v>0.69902912621359226</v>
      </c>
      <c r="BM6" s="143">
        <f t="shared" si="39"/>
        <v>0.13257715253737939</v>
      </c>
      <c r="BN6" s="135">
        <f t="shared" si="40"/>
        <v>2575</v>
      </c>
      <c r="BO6" s="143">
        <f t="shared" si="41"/>
        <v>0.1896589821020844</v>
      </c>
      <c r="BP6" s="135">
        <v>13577</v>
      </c>
      <c r="BR6" s="135">
        <v>11368</v>
      </c>
      <c r="BS6" s="143">
        <f t="shared" si="42"/>
        <v>0.82186234817813764</v>
      </c>
      <c r="BT6" s="135">
        <v>752</v>
      </c>
      <c r="BU6" s="143">
        <f t="shared" si="43"/>
        <v>5.4366685945633313E-2</v>
      </c>
      <c r="BV6" s="135">
        <v>1712</v>
      </c>
      <c r="BW6" s="143">
        <f t="shared" si="44"/>
        <v>0.69480519480519476</v>
      </c>
      <c r="BX6" s="143">
        <f t="shared" si="45"/>
        <v>0.12377096587622903</v>
      </c>
      <c r="BY6" s="135">
        <f t="shared" si="46"/>
        <v>2464</v>
      </c>
      <c r="BZ6" s="143">
        <f t="shared" si="47"/>
        <v>0.17813765182186234</v>
      </c>
      <c r="CA6" s="135">
        <v>13832</v>
      </c>
      <c r="CC6" s="143">
        <f t="shared" si="48"/>
        <v>-8.8061866611503642E-3</v>
      </c>
      <c r="CD6" s="143">
        <f t="shared" si="4"/>
        <v>-4.2239314083974966E-3</v>
      </c>
    </row>
    <row r="7" spans="1:82" x14ac:dyDescent="0.25">
      <c r="A7" s="135" t="s">
        <v>25</v>
      </c>
      <c r="B7" s="135">
        <v>27398</v>
      </c>
      <c r="C7" s="143">
        <f t="shared" si="0"/>
        <v>0.83251291400790028</v>
      </c>
      <c r="D7" s="135">
        <v>1557</v>
      </c>
      <c r="E7" s="143">
        <f t="shared" si="1"/>
        <v>4.7310847766636278E-2</v>
      </c>
      <c r="F7" s="135">
        <v>3955</v>
      </c>
      <c r="G7" s="143">
        <f t="shared" si="5"/>
        <v>0.71752539912917268</v>
      </c>
      <c r="H7" s="143">
        <f t="shared" si="6"/>
        <v>0.12017623822546339</v>
      </c>
      <c r="I7" s="135">
        <f>D7+F7</f>
        <v>5512</v>
      </c>
      <c r="J7" s="143">
        <f t="shared" si="8"/>
        <v>0.16748708599209966</v>
      </c>
      <c r="K7" s="135">
        <v>32910</v>
      </c>
      <c r="M7" s="135">
        <v>27054</v>
      </c>
      <c r="N7" s="143">
        <f t="shared" si="9"/>
        <v>0.83120314612264967</v>
      </c>
      <c r="O7" s="135">
        <v>1550</v>
      </c>
      <c r="P7" s="143">
        <f t="shared" si="10"/>
        <v>4.7621973700380973E-2</v>
      </c>
      <c r="Q7" s="135">
        <v>3944</v>
      </c>
      <c r="R7" s="143">
        <f t="shared" si="11"/>
        <v>0.71787404441208591</v>
      </c>
      <c r="S7" s="143">
        <f t="shared" si="12"/>
        <v>0.1211748801769694</v>
      </c>
      <c r="T7" s="135">
        <f t="shared" si="13"/>
        <v>5494</v>
      </c>
      <c r="U7" s="143">
        <f t="shared" si="14"/>
        <v>0.16879685387735038</v>
      </c>
      <c r="V7" s="135">
        <v>32548</v>
      </c>
      <c r="X7" s="135">
        <v>26280</v>
      </c>
      <c r="Y7" s="143">
        <f t="shared" si="2"/>
        <v>0.84547823569153557</v>
      </c>
      <c r="Z7" s="135">
        <v>1129</v>
      </c>
      <c r="AA7" s="143">
        <f t="shared" si="3"/>
        <v>3.6322105330888269E-2</v>
      </c>
      <c r="AB7" s="135">
        <v>3674</v>
      </c>
      <c r="AC7" s="143">
        <f t="shared" si="15"/>
        <v>0.76493858005413284</v>
      </c>
      <c r="AD7" s="143">
        <f t="shared" si="16"/>
        <v>0.11819965897757617</v>
      </c>
      <c r="AE7" s="135">
        <f t="shared" si="17"/>
        <v>4803</v>
      </c>
      <c r="AF7" s="143">
        <f t="shared" si="18"/>
        <v>0.15452176430846443</v>
      </c>
      <c r="AG7" s="135">
        <v>31083</v>
      </c>
      <c r="AI7" s="135">
        <v>26461</v>
      </c>
      <c r="AJ7" s="143">
        <f t="shared" si="19"/>
        <v>0.82386823588019176</v>
      </c>
      <c r="AK7" s="135">
        <v>1114</v>
      </c>
      <c r="AL7" s="143">
        <f t="shared" si="20"/>
        <v>3.4684600535525252E-2</v>
      </c>
      <c r="AM7" s="135">
        <v>4543</v>
      </c>
      <c r="AN7" s="143">
        <f t="shared" si="21"/>
        <v>0.8030758352483649</v>
      </c>
      <c r="AO7" s="143">
        <f t="shared" si="22"/>
        <v>0.14144716358428297</v>
      </c>
      <c r="AP7" s="135">
        <f t="shared" si="23"/>
        <v>5657</v>
      </c>
      <c r="AQ7" s="143">
        <f t="shared" si="24"/>
        <v>0.17613176411980822</v>
      </c>
      <c r="AR7" s="136">
        <v>32118</v>
      </c>
      <c r="AT7" s="135">
        <f t="shared" si="25"/>
        <v>107193</v>
      </c>
      <c r="AU7" s="143">
        <f t="shared" si="26"/>
        <v>0.83315586161869748</v>
      </c>
      <c r="AV7" s="135">
        <f t="shared" si="27"/>
        <v>5350</v>
      </c>
      <c r="AW7" s="143">
        <f t="shared" si="28"/>
        <v>4.1582788611756662E-2</v>
      </c>
      <c r="AX7" s="135">
        <f t="shared" si="29"/>
        <v>16116</v>
      </c>
      <c r="AY7" s="143">
        <f t="shared" si="30"/>
        <v>0.75076865741172083</v>
      </c>
      <c r="AZ7" s="143">
        <f t="shared" si="31"/>
        <v>0.12526134976954587</v>
      </c>
      <c r="BA7" s="135">
        <f t="shared" si="32"/>
        <v>21466</v>
      </c>
      <c r="BB7" s="143">
        <f t="shared" si="33"/>
        <v>0.16684413838130252</v>
      </c>
      <c r="BC7" s="139">
        <f t="shared" si="34"/>
        <v>128659</v>
      </c>
      <c r="BE7" s="143">
        <f t="shared" si="35"/>
        <v>8.5550436119192219E-2</v>
      </c>
      <c r="BG7" s="135">
        <v>52158</v>
      </c>
      <c r="BH7" s="143">
        <f t="shared" si="36"/>
        <v>0.83431441550962948</v>
      </c>
      <c r="BI7" s="135">
        <v>2886</v>
      </c>
      <c r="BJ7" s="143">
        <f t="shared" si="37"/>
        <v>4.6164181969415831E-2</v>
      </c>
      <c r="BK7" s="135">
        <v>7472</v>
      </c>
      <c r="BL7" s="143">
        <f t="shared" si="38"/>
        <v>0.72137478277659783</v>
      </c>
      <c r="BM7" s="143">
        <f t="shared" si="39"/>
        <v>0.11952140252095464</v>
      </c>
      <c r="BN7" s="135">
        <f t="shared" si="40"/>
        <v>10358</v>
      </c>
      <c r="BO7" s="143">
        <f t="shared" si="41"/>
        <v>0.16568558449037046</v>
      </c>
      <c r="BP7" s="135">
        <v>62516</v>
      </c>
      <c r="BR7" s="135">
        <v>50837</v>
      </c>
      <c r="BS7" s="143">
        <f t="shared" si="42"/>
        <v>0.83647881530234469</v>
      </c>
      <c r="BT7" s="135">
        <v>2080</v>
      </c>
      <c r="BU7" s="143">
        <f t="shared" si="43"/>
        <v>3.4224598930481284E-2</v>
      </c>
      <c r="BV7" s="135">
        <v>7858</v>
      </c>
      <c r="BW7" s="143">
        <f t="shared" si="44"/>
        <v>0.79070235459851079</v>
      </c>
      <c r="BX7" s="143">
        <f t="shared" si="45"/>
        <v>0.12929658576717401</v>
      </c>
      <c r="BY7" s="135">
        <f t="shared" si="46"/>
        <v>9938</v>
      </c>
      <c r="BZ7" s="143">
        <f t="shared" si="47"/>
        <v>0.16352118469765528</v>
      </c>
      <c r="CA7" s="135">
        <v>60775</v>
      </c>
      <c r="CC7" s="143">
        <f t="shared" si="48"/>
        <v>9.7751832462193711E-3</v>
      </c>
      <c r="CD7" s="143">
        <f t="shared" si="4"/>
        <v>6.9327571821912959E-2</v>
      </c>
    </row>
    <row r="8" spans="1:82" x14ac:dyDescent="0.25">
      <c r="A8" s="135" t="s">
        <v>7</v>
      </c>
      <c r="B8" s="135">
        <v>31762</v>
      </c>
      <c r="C8" s="143">
        <f t="shared" si="0"/>
        <v>0.84608417687799675</v>
      </c>
      <c r="D8" s="135">
        <v>2193</v>
      </c>
      <c r="E8" s="143">
        <f t="shared" si="1"/>
        <v>5.8417687799680339E-2</v>
      </c>
      <c r="F8" s="135">
        <v>3585</v>
      </c>
      <c r="G8" s="143">
        <f t="shared" si="5"/>
        <v>0.62045690550363453</v>
      </c>
      <c r="H8" s="143">
        <f t="shared" si="6"/>
        <v>9.5498135322322861E-2</v>
      </c>
      <c r="I8" s="135">
        <f t="shared" ref="I8:I40" si="49">D8+F8</f>
        <v>5778</v>
      </c>
      <c r="J8" s="143">
        <f t="shared" si="8"/>
        <v>0.15391582312200319</v>
      </c>
      <c r="K8" s="135">
        <v>37540</v>
      </c>
      <c r="M8" s="135">
        <v>23784</v>
      </c>
      <c r="N8" s="143">
        <f t="shared" si="9"/>
        <v>0.85856616850768896</v>
      </c>
      <c r="O8" s="135">
        <v>1493</v>
      </c>
      <c r="P8" s="143">
        <f t="shared" si="10"/>
        <v>5.3895025629918415E-2</v>
      </c>
      <c r="Q8" s="135">
        <v>2425</v>
      </c>
      <c r="R8" s="143">
        <f t="shared" si="11"/>
        <v>0.61893823379275137</v>
      </c>
      <c r="S8" s="143">
        <f t="shared" si="12"/>
        <v>8.7538805862392613E-2</v>
      </c>
      <c r="T8" s="135">
        <f t="shared" si="13"/>
        <v>3918</v>
      </c>
      <c r="U8" s="143">
        <f t="shared" si="14"/>
        <v>0.14143383149231104</v>
      </c>
      <c r="V8" s="135">
        <v>27702</v>
      </c>
      <c r="X8" s="135">
        <v>31224</v>
      </c>
      <c r="Y8" s="143">
        <f t="shared" si="2"/>
        <v>0.85664901643392133</v>
      </c>
      <c r="Z8" s="135">
        <v>1663</v>
      </c>
      <c r="AA8" s="143">
        <f t="shared" si="3"/>
        <v>4.5625394386677273E-2</v>
      </c>
      <c r="AB8" s="135">
        <v>3562</v>
      </c>
      <c r="AC8" s="143">
        <f t="shared" si="15"/>
        <v>0.68172248803827751</v>
      </c>
      <c r="AD8" s="143">
        <f t="shared" si="16"/>
        <v>9.7725589179401356E-2</v>
      </c>
      <c r="AE8" s="135">
        <f t="shared" si="17"/>
        <v>5225</v>
      </c>
      <c r="AF8" s="143">
        <f t="shared" si="18"/>
        <v>0.14335098356607864</v>
      </c>
      <c r="AG8" s="135">
        <v>36449</v>
      </c>
      <c r="AI8" s="135">
        <v>28329</v>
      </c>
      <c r="AJ8" s="143">
        <f t="shared" si="19"/>
        <v>0.87578446223761086</v>
      </c>
      <c r="AK8" s="135">
        <v>1577</v>
      </c>
      <c r="AL8" s="143">
        <f t="shared" si="20"/>
        <v>4.8752589111818713E-2</v>
      </c>
      <c r="AM8" s="135">
        <v>2441</v>
      </c>
      <c r="AN8" s="143">
        <f t="shared" si="21"/>
        <v>0.60751617720258833</v>
      </c>
      <c r="AO8" s="143">
        <f t="shared" si="22"/>
        <v>7.5462948650570377E-2</v>
      </c>
      <c r="AP8" s="135">
        <f t="shared" si="23"/>
        <v>4018</v>
      </c>
      <c r="AQ8" s="143">
        <f t="shared" si="24"/>
        <v>0.1242155377623891</v>
      </c>
      <c r="AR8" s="136">
        <v>32347</v>
      </c>
      <c r="AT8" s="135">
        <f t="shared" si="25"/>
        <v>115099</v>
      </c>
      <c r="AU8" s="143">
        <f t="shared" si="26"/>
        <v>0.85870424804906076</v>
      </c>
      <c r="AV8" s="135">
        <f t="shared" si="27"/>
        <v>6926</v>
      </c>
      <c r="AW8" s="143">
        <f t="shared" si="28"/>
        <v>5.1671913934854298E-2</v>
      </c>
      <c r="AX8" s="135">
        <f t="shared" si="29"/>
        <v>12013</v>
      </c>
      <c r="AY8" s="143">
        <f t="shared" si="30"/>
        <v>0.63429959343154341</v>
      </c>
      <c r="AZ8" s="143">
        <f t="shared" si="31"/>
        <v>8.9623838016084992E-2</v>
      </c>
      <c r="BA8" s="135">
        <f t="shared" si="32"/>
        <v>18939</v>
      </c>
      <c r="BB8" s="143">
        <f t="shared" si="33"/>
        <v>0.1412957519509393</v>
      </c>
      <c r="BC8" s="139">
        <f t="shared" si="34"/>
        <v>134038</v>
      </c>
      <c r="BE8" s="143">
        <f t="shared" si="35"/>
        <v>-1.29407283010462E-2</v>
      </c>
      <c r="BG8" s="135">
        <v>55339</v>
      </c>
      <c r="BH8" s="143">
        <f t="shared" si="36"/>
        <v>0.85381244792791677</v>
      </c>
      <c r="BI8" s="135">
        <v>3552</v>
      </c>
      <c r="BJ8" s="143">
        <f t="shared" si="37"/>
        <v>5.480297466596723E-2</v>
      </c>
      <c r="BK8" s="135">
        <v>5923</v>
      </c>
      <c r="BL8" s="143">
        <f t="shared" si="38"/>
        <v>0.62511873350923486</v>
      </c>
      <c r="BM8" s="143">
        <f t="shared" si="39"/>
        <v>9.1384577406115969E-2</v>
      </c>
      <c r="BN8" s="135">
        <f t="shared" si="40"/>
        <v>9475</v>
      </c>
      <c r="BO8" s="143">
        <f t="shared" si="41"/>
        <v>0.1461875520720832</v>
      </c>
      <c r="BP8" s="135">
        <v>64814</v>
      </c>
      <c r="BR8" s="135">
        <v>57119</v>
      </c>
      <c r="BS8" s="143">
        <f t="shared" si="42"/>
        <v>0.86709475665664759</v>
      </c>
      <c r="BT8" s="135">
        <v>3044</v>
      </c>
      <c r="BU8" s="143">
        <f t="shared" si="43"/>
        <v>4.6209430124176457E-2</v>
      </c>
      <c r="BV8" s="135">
        <v>5711</v>
      </c>
      <c r="BW8" s="143">
        <f t="shared" si="44"/>
        <v>0.65231296402055972</v>
      </c>
      <c r="BX8" s="143">
        <f t="shared" si="45"/>
        <v>8.6695813219176007E-2</v>
      </c>
      <c r="BY8" s="135">
        <f t="shared" si="46"/>
        <v>8755</v>
      </c>
      <c r="BZ8" s="143">
        <f t="shared" si="47"/>
        <v>0.13290524334335246</v>
      </c>
      <c r="CA8" s="135">
        <v>65874</v>
      </c>
      <c r="CC8" s="143">
        <f t="shared" si="48"/>
        <v>-4.6887641869399616E-3</v>
      </c>
      <c r="CD8" s="143">
        <f t="shared" si="4"/>
        <v>2.7194230511324857E-2</v>
      </c>
    </row>
    <row r="9" spans="1:82" x14ac:dyDescent="0.25">
      <c r="A9" s="135" t="s">
        <v>8</v>
      </c>
      <c r="B9" s="135">
        <v>11232</v>
      </c>
      <c r="C9" s="143">
        <f t="shared" si="0"/>
        <v>0.86280534644338613</v>
      </c>
      <c r="D9" s="135">
        <v>626</v>
      </c>
      <c r="E9" s="143">
        <f t="shared" si="1"/>
        <v>4.8087263788600398E-2</v>
      </c>
      <c r="F9" s="135">
        <v>1160</v>
      </c>
      <c r="G9" s="143">
        <f t="shared" si="5"/>
        <v>0.64949608062709963</v>
      </c>
      <c r="H9" s="143">
        <f t="shared" si="6"/>
        <v>8.9107389768013523E-2</v>
      </c>
      <c r="I9" s="135">
        <f t="shared" si="49"/>
        <v>1786</v>
      </c>
      <c r="J9" s="143">
        <f t="shared" si="8"/>
        <v>0.13719465355661392</v>
      </c>
      <c r="K9" s="135">
        <v>13018</v>
      </c>
      <c r="M9" s="135">
        <v>10835</v>
      </c>
      <c r="N9" s="143">
        <f t="shared" si="9"/>
        <v>0.85591278931985149</v>
      </c>
      <c r="O9" s="135">
        <v>541</v>
      </c>
      <c r="P9" s="143">
        <f t="shared" si="10"/>
        <v>4.2736393080022118E-2</v>
      </c>
      <c r="Q9" s="135">
        <v>1283</v>
      </c>
      <c r="R9" s="143">
        <f t="shared" si="11"/>
        <v>0.70339912280701755</v>
      </c>
      <c r="S9" s="143">
        <f t="shared" si="12"/>
        <v>0.10135081760012639</v>
      </c>
      <c r="T9" s="135">
        <f t="shared" si="13"/>
        <v>1824</v>
      </c>
      <c r="U9" s="143">
        <f t="shared" si="14"/>
        <v>0.14408721068014851</v>
      </c>
      <c r="V9" s="135">
        <v>12659</v>
      </c>
      <c r="X9" s="135">
        <v>11283</v>
      </c>
      <c r="Y9" s="143">
        <f t="shared" si="2"/>
        <v>0.85802281368821298</v>
      </c>
      <c r="Z9" s="135">
        <v>483</v>
      </c>
      <c r="AA9" s="143">
        <f t="shared" si="3"/>
        <v>3.6730038022813688E-2</v>
      </c>
      <c r="AB9" s="135">
        <v>1384</v>
      </c>
      <c r="AC9" s="143">
        <f t="shared" si="15"/>
        <v>0.74129619710765937</v>
      </c>
      <c r="AD9" s="143">
        <f t="shared" si="16"/>
        <v>0.10524714828897339</v>
      </c>
      <c r="AE9" s="135">
        <f t="shared" si="17"/>
        <v>1867</v>
      </c>
      <c r="AF9" s="143">
        <f t="shared" si="18"/>
        <v>0.14197718631178707</v>
      </c>
      <c r="AG9" s="135">
        <v>13150</v>
      </c>
      <c r="AI9" s="135">
        <v>12201</v>
      </c>
      <c r="AJ9" s="143">
        <f t="shared" si="19"/>
        <v>0.85868111760152022</v>
      </c>
      <c r="AK9" s="135">
        <v>551</v>
      </c>
      <c r="AL9" s="143">
        <f t="shared" si="20"/>
        <v>3.8778239144204377E-2</v>
      </c>
      <c r="AM9" s="135">
        <v>1457</v>
      </c>
      <c r="AN9" s="143">
        <f t="shared" si="21"/>
        <v>0.72559760956175301</v>
      </c>
      <c r="AO9" s="143">
        <f t="shared" si="22"/>
        <v>0.10254064325427546</v>
      </c>
      <c r="AP9" s="135">
        <f t="shared" si="23"/>
        <v>2008</v>
      </c>
      <c r="AQ9" s="143">
        <f t="shared" si="24"/>
        <v>0.14131888239847984</v>
      </c>
      <c r="AR9" s="136">
        <v>14209</v>
      </c>
      <c r="AT9" s="135">
        <f t="shared" si="25"/>
        <v>45551</v>
      </c>
      <c r="AU9" s="143">
        <f t="shared" si="26"/>
        <v>0.85886944716796143</v>
      </c>
      <c r="AV9" s="135">
        <f t="shared" si="27"/>
        <v>2201</v>
      </c>
      <c r="AW9" s="143">
        <f t="shared" si="28"/>
        <v>4.1500113130703675E-2</v>
      </c>
      <c r="AX9" s="135">
        <f t="shared" si="29"/>
        <v>5284</v>
      </c>
      <c r="AY9" s="143">
        <f t="shared" si="30"/>
        <v>0.70594522378089508</v>
      </c>
      <c r="AZ9" s="143">
        <f t="shared" si="31"/>
        <v>9.9630439701334936E-2</v>
      </c>
      <c r="BA9" s="135">
        <f t="shared" si="32"/>
        <v>7485</v>
      </c>
      <c r="BB9" s="143">
        <f t="shared" si="33"/>
        <v>0.14113055283203862</v>
      </c>
      <c r="BC9" s="139">
        <f t="shared" si="34"/>
        <v>53036</v>
      </c>
      <c r="BE9" s="143">
        <f t="shared" si="35"/>
        <v>7.6101528934653384E-2</v>
      </c>
      <c r="BG9" s="135">
        <v>21969</v>
      </c>
      <c r="BH9" s="143">
        <f t="shared" si="36"/>
        <v>0.86149562762244614</v>
      </c>
      <c r="BI9" s="135">
        <v>1125</v>
      </c>
      <c r="BJ9" s="143">
        <f t="shared" si="37"/>
        <v>4.4115917022861849E-2</v>
      </c>
      <c r="BK9" s="135">
        <v>2407</v>
      </c>
      <c r="BL9" s="143">
        <f t="shared" si="38"/>
        <v>0.68148357870894682</v>
      </c>
      <c r="BM9" s="143">
        <f t="shared" si="39"/>
        <v>9.4388455354691966E-2</v>
      </c>
      <c r="BN9" s="135">
        <f t="shared" si="40"/>
        <v>3532</v>
      </c>
      <c r="BO9" s="143">
        <f t="shared" si="41"/>
        <v>0.13850437237755381</v>
      </c>
      <c r="BP9" s="135">
        <v>25501</v>
      </c>
      <c r="BR9" s="135">
        <v>22963</v>
      </c>
      <c r="BS9" s="143">
        <f t="shared" si="42"/>
        <v>0.8600696655305442</v>
      </c>
      <c r="BT9" s="135">
        <v>1003</v>
      </c>
      <c r="BU9" s="143">
        <f t="shared" si="43"/>
        <v>3.7566950073036447E-2</v>
      </c>
      <c r="BV9" s="135">
        <v>2733</v>
      </c>
      <c r="BW9" s="143">
        <f t="shared" si="44"/>
        <v>0.73153104925053536</v>
      </c>
      <c r="BX9" s="143">
        <f t="shared" si="45"/>
        <v>0.10236338439641934</v>
      </c>
      <c r="BY9" s="135">
        <f t="shared" si="46"/>
        <v>3736</v>
      </c>
      <c r="BZ9" s="143">
        <f t="shared" si="47"/>
        <v>0.1399303344694558</v>
      </c>
      <c r="CA9" s="135">
        <v>26699</v>
      </c>
      <c r="CC9" s="143">
        <f t="shared" si="48"/>
        <v>7.9749290417273772E-3</v>
      </c>
      <c r="CD9" s="143">
        <f t="shared" si="4"/>
        <v>5.0047470541588535E-2</v>
      </c>
    </row>
    <row r="10" spans="1:82" x14ac:dyDescent="0.25">
      <c r="A10" s="135" t="s">
        <v>9</v>
      </c>
      <c r="B10" s="135">
        <v>25228</v>
      </c>
      <c r="C10" s="143">
        <f t="shared" si="0"/>
        <v>0.83033275186782085</v>
      </c>
      <c r="D10" s="135">
        <v>1790</v>
      </c>
      <c r="E10" s="143">
        <f t="shared" si="1"/>
        <v>5.8914524569660669E-2</v>
      </c>
      <c r="F10" s="135">
        <v>3365</v>
      </c>
      <c r="G10" s="143">
        <f t="shared" si="5"/>
        <v>0.65276430649854511</v>
      </c>
      <c r="H10" s="143">
        <f t="shared" si="6"/>
        <v>0.11075272356251852</v>
      </c>
      <c r="I10" s="135">
        <f t="shared" si="49"/>
        <v>5155</v>
      </c>
      <c r="J10" s="143">
        <f t="shared" si="8"/>
        <v>0.16966724813217918</v>
      </c>
      <c r="K10" s="135">
        <v>30383</v>
      </c>
      <c r="M10" s="135">
        <v>23895</v>
      </c>
      <c r="N10" s="143">
        <f t="shared" si="9"/>
        <v>0.85005336179295621</v>
      </c>
      <c r="O10" s="135">
        <v>1640</v>
      </c>
      <c r="P10" s="143">
        <f t="shared" si="10"/>
        <v>5.8342226965492711E-2</v>
      </c>
      <c r="Q10" s="135">
        <v>2575</v>
      </c>
      <c r="R10" s="143">
        <f t="shared" si="11"/>
        <v>0.61091340450771059</v>
      </c>
      <c r="S10" s="143">
        <f t="shared" si="12"/>
        <v>9.1604411241551054E-2</v>
      </c>
      <c r="T10" s="135">
        <f t="shared" si="13"/>
        <v>4215</v>
      </c>
      <c r="U10" s="143">
        <f t="shared" si="14"/>
        <v>0.14994663820704376</v>
      </c>
      <c r="V10" s="135">
        <v>28110</v>
      </c>
      <c r="X10" s="135">
        <v>22956</v>
      </c>
      <c r="Y10" s="143">
        <f t="shared" si="2"/>
        <v>0.84490246595509755</v>
      </c>
      <c r="Z10" s="135">
        <v>1578</v>
      </c>
      <c r="AA10" s="143">
        <f t="shared" si="3"/>
        <v>5.807876334192124E-2</v>
      </c>
      <c r="AB10" s="135">
        <v>2636</v>
      </c>
      <c r="AC10" s="143">
        <f t="shared" si="15"/>
        <v>0.62553393450403416</v>
      </c>
      <c r="AD10" s="143">
        <f t="shared" si="16"/>
        <v>9.7018770702981233E-2</v>
      </c>
      <c r="AE10" s="135">
        <f t="shared" si="17"/>
        <v>4214</v>
      </c>
      <c r="AF10" s="143">
        <f t="shared" si="18"/>
        <v>0.15509753404490248</v>
      </c>
      <c r="AG10" s="135">
        <v>27170</v>
      </c>
      <c r="AI10" s="135">
        <v>24088</v>
      </c>
      <c r="AJ10" s="143">
        <f t="shared" si="19"/>
        <v>0.83930313588850169</v>
      </c>
      <c r="AK10" s="135">
        <v>1511</v>
      </c>
      <c r="AL10" s="143">
        <f t="shared" si="20"/>
        <v>5.264808362369338E-2</v>
      </c>
      <c r="AM10" s="135">
        <v>3101</v>
      </c>
      <c r="AN10" s="143">
        <f t="shared" si="21"/>
        <v>0.67237640936686904</v>
      </c>
      <c r="AO10" s="143">
        <f t="shared" si="22"/>
        <v>0.10804878048780488</v>
      </c>
      <c r="AP10" s="135">
        <f t="shared" si="23"/>
        <v>4612</v>
      </c>
      <c r="AQ10" s="143">
        <f t="shared" si="24"/>
        <v>0.16069686411149825</v>
      </c>
      <c r="AR10" s="136">
        <v>28700</v>
      </c>
      <c r="AT10" s="135">
        <f t="shared" si="25"/>
        <v>96167</v>
      </c>
      <c r="AU10" s="143">
        <f t="shared" si="26"/>
        <v>0.84089259638169689</v>
      </c>
      <c r="AV10" s="135">
        <f t="shared" si="27"/>
        <v>6519</v>
      </c>
      <c r="AW10" s="143">
        <f t="shared" si="28"/>
        <v>5.7002701922824688E-2</v>
      </c>
      <c r="AX10" s="135">
        <f t="shared" si="29"/>
        <v>11677</v>
      </c>
      <c r="AY10" s="143">
        <f t="shared" si="30"/>
        <v>0.64173444713123762</v>
      </c>
      <c r="AZ10" s="143">
        <f t="shared" si="31"/>
        <v>0.10210470169547843</v>
      </c>
      <c r="BA10" s="135">
        <f t="shared" si="32"/>
        <v>18196</v>
      </c>
      <c r="BB10" s="143">
        <f t="shared" si="33"/>
        <v>0.15910740361830311</v>
      </c>
      <c r="BC10" s="139">
        <f t="shared" si="34"/>
        <v>114363</v>
      </c>
      <c r="BE10" s="143">
        <f t="shared" si="35"/>
        <v>1.9612102868323933E-2</v>
      </c>
      <c r="BG10" s="135">
        <v>43380</v>
      </c>
      <c r="BH10" s="143">
        <f t="shared" si="36"/>
        <v>0.84526801893961534</v>
      </c>
      <c r="BI10" s="135">
        <v>2953</v>
      </c>
      <c r="BJ10" s="143">
        <f t="shared" si="37"/>
        <v>5.7539798523021768E-2</v>
      </c>
      <c r="BK10" s="135">
        <v>4988</v>
      </c>
      <c r="BL10" s="143">
        <f t="shared" si="38"/>
        <v>0.62813247701800778</v>
      </c>
      <c r="BM10" s="143">
        <f t="shared" si="39"/>
        <v>9.7192182537362878E-2</v>
      </c>
      <c r="BN10" s="135">
        <f t="shared" si="40"/>
        <v>7941</v>
      </c>
      <c r="BO10" s="143">
        <f t="shared" si="41"/>
        <v>0.15473198106038463</v>
      </c>
      <c r="BP10" s="135">
        <v>51321</v>
      </c>
      <c r="BR10" s="135">
        <v>42708</v>
      </c>
      <c r="BS10" s="143">
        <f t="shared" si="42"/>
        <v>0.84353150306142599</v>
      </c>
      <c r="BT10" s="135">
        <v>2767</v>
      </c>
      <c r="BU10" s="143">
        <f t="shared" si="43"/>
        <v>5.4651392455066165E-2</v>
      </c>
      <c r="BV10" s="135">
        <v>5155</v>
      </c>
      <c r="BW10" s="143">
        <f t="shared" si="44"/>
        <v>0.65071951527392069</v>
      </c>
      <c r="BX10" s="143">
        <f t="shared" si="45"/>
        <v>0.10181710448350779</v>
      </c>
      <c r="BY10" s="135">
        <f t="shared" si="46"/>
        <v>7922</v>
      </c>
      <c r="BZ10" s="143">
        <f t="shared" si="47"/>
        <v>0.15646849693857398</v>
      </c>
      <c r="CA10" s="135">
        <v>50630</v>
      </c>
      <c r="CC10" s="143">
        <f t="shared" si="48"/>
        <v>4.6249219461449165E-3</v>
      </c>
      <c r="CD10" s="143">
        <f t="shared" si="4"/>
        <v>2.2587038255912906E-2</v>
      </c>
    </row>
    <row r="11" spans="1:82" x14ac:dyDescent="0.25">
      <c r="A11" s="135" t="s">
        <v>10</v>
      </c>
      <c r="B11" s="135">
        <v>123958</v>
      </c>
      <c r="C11" s="143">
        <f t="shared" si="0"/>
        <v>0.82549513192418855</v>
      </c>
      <c r="D11" s="135">
        <v>11012</v>
      </c>
      <c r="E11" s="143">
        <f t="shared" si="1"/>
        <v>7.3334132470265448E-2</v>
      </c>
      <c r="F11" s="135">
        <v>15192</v>
      </c>
      <c r="G11" s="143">
        <f t="shared" si="5"/>
        <v>0.57975881544802321</v>
      </c>
      <c r="H11" s="143">
        <f t="shared" si="6"/>
        <v>0.10117073560554601</v>
      </c>
      <c r="I11" s="135">
        <f t="shared" si="49"/>
        <v>26204</v>
      </c>
      <c r="J11" s="143">
        <f t="shared" si="8"/>
        <v>0.17450486807581145</v>
      </c>
      <c r="K11" s="135">
        <v>150162</v>
      </c>
      <c r="M11" s="135">
        <v>123936</v>
      </c>
      <c r="N11" s="143">
        <f t="shared" si="9"/>
        <v>0.82190581666014551</v>
      </c>
      <c r="O11" s="135">
        <v>11896</v>
      </c>
      <c r="P11" s="143">
        <f t="shared" si="10"/>
        <v>7.8890649972478466E-2</v>
      </c>
      <c r="Q11" s="135">
        <v>14959</v>
      </c>
      <c r="R11" s="143">
        <f t="shared" si="11"/>
        <v>0.55702848631539748</v>
      </c>
      <c r="S11" s="143">
        <f t="shared" si="12"/>
        <v>9.9203533367376043E-2</v>
      </c>
      <c r="T11" s="135">
        <f t="shared" si="13"/>
        <v>26855</v>
      </c>
      <c r="U11" s="143">
        <f t="shared" si="14"/>
        <v>0.17809418333985449</v>
      </c>
      <c r="V11" s="135">
        <v>150791</v>
      </c>
      <c r="X11" s="135">
        <v>130266</v>
      </c>
      <c r="Y11" s="143">
        <f t="shared" si="2"/>
        <v>0.81393358118029302</v>
      </c>
      <c r="Z11" s="135">
        <v>11208</v>
      </c>
      <c r="AA11" s="143">
        <f t="shared" si="3"/>
        <v>7.0030303977006464E-2</v>
      </c>
      <c r="AB11" s="135">
        <v>18571</v>
      </c>
      <c r="AC11" s="143">
        <f t="shared" si="15"/>
        <v>0.62362738842808696</v>
      </c>
      <c r="AD11" s="143">
        <f t="shared" si="16"/>
        <v>0.11603611484270049</v>
      </c>
      <c r="AE11" s="135">
        <f t="shared" si="17"/>
        <v>29779</v>
      </c>
      <c r="AF11" s="143">
        <f t="shared" si="18"/>
        <v>0.18606641881970695</v>
      </c>
      <c r="AG11" s="135">
        <v>160045</v>
      </c>
      <c r="AI11" s="135">
        <v>124535</v>
      </c>
      <c r="AJ11" s="143">
        <f t="shared" si="19"/>
        <v>0.81967051266018576</v>
      </c>
      <c r="AK11" s="135">
        <v>9448</v>
      </c>
      <c r="AL11" s="143">
        <f t="shared" si="20"/>
        <v>6.2185305364864774E-2</v>
      </c>
      <c r="AM11" s="135">
        <v>17950</v>
      </c>
      <c r="AN11" s="143">
        <f t="shared" si="21"/>
        <v>0.65515731075260963</v>
      </c>
      <c r="AO11" s="143">
        <f t="shared" si="22"/>
        <v>0.11814418197494948</v>
      </c>
      <c r="AP11" s="135">
        <f t="shared" si="23"/>
        <v>27398</v>
      </c>
      <c r="AQ11" s="143">
        <f t="shared" si="24"/>
        <v>0.18032948733981427</v>
      </c>
      <c r="AR11" s="136">
        <v>151933</v>
      </c>
      <c r="AT11" s="135">
        <f t="shared" si="25"/>
        <v>502695</v>
      </c>
      <c r="AU11" s="143">
        <f t="shared" si="26"/>
        <v>0.82014941322922152</v>
      </c>
      <c r="AV11" s="135">
        <f t="shared" si="27"/>
        <v>43564</v>
      </c>
      <c r="AW11" s="143">
        <f t="shared" si="28"/>
        <v>7.1074884448657352E-2</v>
      </c>
      <c r="AX11" s="135">
        <f t="shared" si="29"/>
        <v>66672</v>
      </c>
      <c r="AY11" s="143">
        <f t="shared" si="30"/>
        <v>0.60481149533727641</v>
      </c>
      <c r="AZ11" s="143">
        <f t="shared" si="31"/>
        <v>0.10877570232212108</v>
      </c>
      <c r="BA11" s="135">
        <f>AV11+AX11</f>
        <v>110236</v>
      </c>
      <c r="BB11" s="143">
        <f t="shared" si="33"/>
        <v>0.17985058677077845</v>
      </c>
      <c r="BC11" s="139">
        <f t="shared" si="34"/>
        <v>612931</v>
      </c>
      <c r="BE11" s="143">
        <f t="shared" si="35"/>
        <v>7.5398495304586421E-2</v>
      </c>
      <c r="BG11" s="135">
        <v>218281</v>
      </c>
      <c r="BH11" s="143">
        <f t="shared" si="36"/>
        <v>0.82310552354520494</v>
      </c>
      <c r="BI11" s="135">
        <v>20334</v>
      </c>
      <c r="BJ11" s="143">
        <f t="shared" si="37"/>
        <v>7.6676521162026001E-2</v>
      </c>
      <c r="BK11" s="135">
        <v>26577</v>
      </c>
      <c r="BL11" s="143">
        <f t="shared" si="38"/>
        <v>0.56654089659141782</v>
      </c>
      <c r="BM11" s="143">
        <f t="shared" si="39"/>
        <v>0.10021795529276901</v>
      </c>
      <c r="BN11" s="135">
        <f t="shared" si="40"/>
        <v>46911</v>
      </c>
      <c r="BO11" s="143">
        <f t="shared" si="41"/>
        <v>0.17689447645479503</v>
      </c>
      <c r="BP11" s="135">
        <v>265192</v>
      </c>
      <c r="BR11" s="135">
        <v>222339</v>
      </c>
      <c r="BS11" s="143">
        <f t="shared" si="42"/>
        <v>0.81825609168160218</v>
      </c>
      <c r="BT11" s="135">
        <v>18135</v>
      </c>
      <c r="BU11" s="143">
        <f t="shared" si="43"/>
        <v>6.6740761731616388E-2</v>
      </c>
      <c r="BV11" s="135">
        <v>31249</v>
      </c>
      <c r="BW11" s="143">
        <f t="shared" si="44"/>
        <v>0.63277579782925641</v>
      </c>
      <c r="BX11" s="143">
        <f t="shared" si="45"/>
        <v>0.11500314658678139</v>
      </c>
      <c r="BY11" s="135">
        <f t="shared" si="46"/>
        <v>49384</v>
      </c>
      <c r="BZ11" s="143">
        <f t="shared" si="47"/>
        <v>0.18174390831839779</v>
      </c>
      <c r="CA11" s="135">
        <v>271723</v>
      </c>
      <c r="CC11" s="143">
        <f t="shared" si="48"/>
        <v>1.4785191294012373E-2</v>
      </c>
      <c r="CD11" s="143">
        <f t="shared" si="4"/>
        <v>6.6234901237838595E-2</v>
      </c>
    </row>
    <row r="12" spans="1:82" x14ac:dyDescent="0.25">
      <c r="A12" s="135" t="s">
        <v>11</v>
      </c>
      <c r="B12" s="135">
        <v>65904</v>
      </c>
      <c r="C12" s="143">
        <f t="shared" si="0"/>
        <v>0.71149880704330271</v>
      </c>
      <c r="D12" s="135">
        <v>7451</v>
      </c>
      <c r="E12" s="143">
        <f t="shared" si="1"/>
        <v>8.0440908158528293E-2</v>
      </c>
      <c r="F12" s="135">
        <v>19272</v>
      </c>
      <c r="G12" s="143">
        <f t="shared" si="5"/>
        <v>0.72117651461288024</v>
      </c>
      <c r="H12" s="143">
        <f t="shared" si="6"/>
        <v>0.20806028479816899</v>
      </c>
      <c r="I12" s="135">
        <f t="shared" si="49"/>
        <v>26723</v>
      </c>
      <c r="J12" s="143">
        <f t="shared" si="8"/>
        <v>0.28850119295669729</v>
      </c>
      <c r="K12" s="135">
        <v>92627</v>
      </c>
      <c r="M12" s="135">
        <v>61329</v>
      </c>
      <c r="N12" s="143">
        <f t="shared" si="9"/>
        <v>0.71267212829004711</v>
      </c>
      <c r="O12" s="135">
        <v>7008</v>
      </c>
      <c r="P12" s="143">
        <f t="shared" si="10"/>
        <v>8.1436290744291442E-2</v>
      </c>
      <c r="Q12" s="135">
        <v>17718</v>
      </c>
      <c r="R12" s="143">
        <f t="shared" si="11"/>
        <v>0.7165736471730163</v>
      </c>
      <c r="S12" s="143">
        <f t="shared" si="12"/>
        <v>0.20589158096566149</v>
      </c>
      <c r="T12" s="135">
        <f t="shared" si="13"/>
        <v>24726</v>
      </c>
      <c r="U12" s="143">
        <f t="shared" si="14"/>
        <v>0.28732787170995294</v>
      </c>
      <c r="V12" s="135">
        <v>86055</v>
      </c>
      <c r="X12" s="135">
        <v>50866</v>
      </c>
      <c r="Y12" s="143">
        <f t="shared" si="2"/>
        <v>0.70661943460443144</v>
      </c>
      <c r="Z12" s="135">
        <v>5428</v>
      </c>
      <c r="AA12" s="143">
        <f t="shared" si="3"/>
        <v>7.5404598180176433E-2</v>
      </c>
      <c r="AB12" s="135">
        <v>15691</v>
      </c>
      <c r="AC12" s="143">
        <f t="shared" si="15"/>
        <v>0.74298025474691032</v>
      </c>
      <c r="AD12" s="143">
        <f t="shared" si="16"/>
        <v>0.21797596721539209</v>
      </c>
      <c r="AE12" s="135">
        <f t="shared" si="17"/>
        <v>21119</v>
      </c>
      <c r="AF12" s="143">
        <f t="shared" si="18"/>
        <v>0.2933805653955685</v>
      </c>
      <c r="AG12" s="135">
        <v>71985</v>
      </c>
      <c r="AI12" s="135">
        <v>54020</v>
      </c>
      <c r="AJ12" s="143">
        <f t="shared" si="19"/>
        <v>0.71548721208990607</v>
      </c>
      <c r="AK12" s="135">
        <v>5057</v>
      </c>
      <c r="AL12" s="143">
        <f t="shared" si="20"/>
        <v>6.6979245308009167E-2</v>
      </c>
      <c r="AM12" s="135">
        <v>16424</v>
      </c>
      <c r="AN12" s="143">
        <f t="shared" si="21"/>
        <v>0.76458265443880635</v>
      </c>
      <c r="AO12" s="143">
        <f t="shared" si="22"/>
        <v>0.21753354260208474</v>
      </c>
      <c r="AP12" s="135">
        <f t="shared" si="23"/>
        <v>21481</v>
      </c>
      <c r="AQ12" s="143">
        <f t="shared" si="24"/>
        <v>0.28451278791009388</v>
      </c>
      <c r="AR12" s="136">
        <v>75501</v>
      </c>
      <c r="AT12" s="135">
        <f t="shared" si="25"/>
        <v>232119</v>
      </c>
      <c r="AU12" s="143">
        <f t="shared" si="26"/>
        <v>0.71165473007775137</v>
      </c>
      <c r="AV12" s="135">
        <f t="shared" si="27"/>
        <v>24944</v>
      </c>
      <c r="AW12" s="143">
        <f t="shared" si="28"/>
        <v>7.6475926516396453E-2</v>
      </c>
      <c r="AX12" s="135">
        <f t="shared" si="29"/>
        <v>69105</v>
      </c>
      <c r="AY12" s="143">
        <f t="shared" si="30"/>
        <v>0.73477655264808772</v>
      </c>
      <c r="AZ12" s="143">
        <f t="shared" si="31"/>
        <v>0.2118693434058522</v>
      </c>
      <c r="BA12" s="135">
        <f t="shared" ref="BA12:BA40" si="50">AV12+AX12</f>
        <v>94049</v>
      </c>
      <c r="BB12" s="143">
        <f t="shared" si="33"/>
        <v>0.28834526992224868</v>
      </c>
      <c r="BC12" s="139">
        <f t="shared" si="34"/>
        <v>326168</v>
      </c>
      <c r="BE12" s="143">
        <f t="shared" si="35"/>
        <v>4.3406139825926116E-2</v>
      </c>
      <c r="BG12" s="135">
        <v>125686</v>
      </c>
      <c r="BH12" s="143">
        <f t="shared" si="36"/>
        <v>0.71614322180691037</v>
      </c>
      <c r="BI12" s="135">
        <v>13824</v>
      </c>
      <c r="BJ12" s="143">
        <f t="shared" si="37"/>
        <v>7.8767435500045585E-2</v>
      </c>
      <c r="BK12" s="135">
        <v>35994</v>
      </c>
      <c r="BL12" s="143">
        <f t="shared" si="38"/>
        <v>0.72250993616765025</v>
      </c>
      <c r="BM12" s="143">
        <f t="shared" si="39"/>
        <v>0.20508934269304405</v>
      </c>
      <c r="BN12" s="135">
        <f t="shared" si="40"/>
        <v>49818</v>
      </c>
      <c r="BO12" s="143">
        <f t="shared" si="41"/>
        <v>0.28385677819308963</v>
      </c>
      <c r="BP12" s="135">
        <v>175504</v>
      </c>
      <c r="BR12" s="135">
        <v>104657</v>
      </c>
      <c r="BS12" s="143">
        <f t="shared" si="42"/>
        <v>0.71489463437958944</v>
      </c>
      <c r="BT12" s="135">
        <v>10195</v>
      </c>
      <c r="BU12" s="143">
        <f t="shared" si="43"/>
        <v>6.9640356569554973E-2</v>
      </c>
      <c r="BV12" s="135">
        <v>31543</v>
      </c>
      <c r="BW12" s="143">
        <f t="shared" si="44"/>
        <v>0.75573817624227324</v>
      </c>
      <c r="BX12" s="143">
        <f t="shared" si="45"/>
        <v>0.21546500905085555</v>
      </c>
      <c r="BY12" s="135">
        <f t="shared" si="46"/>
        <v>41738</v>
      </c>
      <c r="BZ12" s="143">
        <f t="shared" si="47"/>
        <v>0.28510536562041056</v>
      </c>
      <c r="CA12" s="135">
        <v>146395</v>
      </c>
      <c r="CC12" s="143">
        <f t="shared" si="48"/>
        <v>1.0375666357811508E-2</v>
      </c>
      <c r="CD12" s="143">
        <f t="shared" si="4"/>
        <v>3.3228240074622994E-2</v>
      </c>
    </row>
    <row r="13" spans="1:82" s="134" customFormat="1" x14ac:dyDescent="0.25">
      <c r="A13" s="134" t="s">
        <v>12</v>
      </c>
      <c r="B13" s="134">
        <v>48219</v>
      </c>
      <c r="C13" s="145">
        <f t="shared" si="0"/>
        <v>0.73411689478251607</v>
      </c>
      <c r="D13" s="134">
        <v>3724</v>
      </c>
      <c r="E13" s="145">
        <f t="shared" si="1"/>
        <v>5.6696557708996238E-2</v>
      </c>
      <c r="F13" s="134">
        <v>13740</v>
      </c>
      <c r="G13" s="145">
        <f t="shared" si="5"/>
        <v>0.78676133760879519</v>
      </c>
      <c r="H13" s="145">
        <f t="shared" si="6"/>
        <v>0.20918654750848772</v>
      </c>
      <c r="I13" s="134">
        <f t="shared" si="49"/>
        <v>17464</v>
      </c>
      <c r="J13" s="145">
        <f t="shared" si="8"/>
        <v>0.26588310521748398</v>
      </c>
      <c r="K13" s="134">
        <v>65683</v>
      </c>
      <c r="M13" s="134">
        <v>51367</v>
      </c>
      <c r="N13" s="145">
        <f t="shared" si="9"/>
        <v>0.74182600658540809</v>
      </c>
      <c r="O13" s="134">
        <v>3599</v>
      </c>
      <c r="P13" s="145">
        <f t="shared" si="10"/>
        <v>5.1975622436601004E-2</v>
      </c>
      <c r="Q13" s="134">
        <v>14278</v>
      </c>
      <c r="R13" s="145">
        <f t="shared" si="11"/>
        <v>0.79867986798679869</v>
      </c>
      <c r="S13" s="145">
        <f t="shared" si="12"/>
        <v>0.20619837097799087</v>
      </c>
      <c r="T13" s="134">
        <f t="shared" si="13"/>
        <v>17877</v>
      </c>
      <c r="U13" s="145">
        <f t="shared" si="14"/>
        <v>0.25817399341459185</v>
      </c>
      <c r="V13" s="134">
        <v>69244</v>
      </c>
      <c r="X13" s="134">
        <v>81819</v>
      </c>
      <c r="Y13" s="145">
        <f t="shared" si="2"/>
        <v>0.70747693451737581</v>
      </c>
      <c r="Z13" s="134">
        <v>6517</v>
      </c>
      <c r="AA13" s="145">
        <f t="shared" si="3"/>
        <v>5.6351546489809681E-2</v>
      </c>
      <c r="AB13" s="134">
        <v>27313</v>
      </c>
      <c r="AC13" s="145">
        <f t="shared" si="15"/>
        <v>0.80736033106710026</v>
      </c>
      <c r="AD13" s="145">
        <f t="shared" si="16"/>
        <v>0.23617151899281447</v>
      </c>
      <c r="AE13" s="134">
        <f t="shared" si="17"/>
        <v>33830</v>
      </c>
      <c r="AF13" s="145">
        <f t="shared" si="18"/>
        <v>0.29252306548262413</v>
      </c>
      <c r="AG13" s="134">
        <v>115649</v>
      </c>
      <c r="AI13" s="134">
        <v>61594</v>
      </c>
      <c r="AJ13" s="145">
        <f t="shared" si="19"/>
        <v>0.72261198057204534</v>
      </c>
      <c r="AK13" s="134">
        <v>4161</v>
      </c>
      <c r="AL13" s="145">
        <f t="shared" si="20"/>
        <v>4.8816255660620853E-2</v>
      </c>
      <c r="AM13" s="134">
        <v>19483</v>
      </c>
      <c r="AN13" s="145">
        <f t="shared" si="21"/>
        <v>0.82401454914566064</v>
      </c>
      <c r="AO13" s="145">
        <f t="shared" si="22"/>
        <v>0.22857176376733382</v>
      </c>
      <c r="AP13" s="134">
        <f t="shared" si="23"/>
        <v>23644</v>
      </c>
      <c r="AQ13" s="145">
        <f t="shared" si="24"/>
        <v>0.27738801942795466</v>
      </c>
      <c r="AR13" s="134">
        <v>85238</v>
      </c>
      <c r="AT13" s="134">
        <f t="shared" si="25"/>
        <v>242999</v>
      </c>
      <c r="AU13" s="145">
        <f t="shared" si="26"/>
        <v>0.7236118803861662</v>
      </c>
      <c r="AV13" s="134">
        <f t="shared" si="27"/>
        <v>18001</v>
      </c>
      <c r="AW13" s="145">
        <f t="shared" si="28"/>
        <v>5.3604078448188583E-2</v>
      </c>
      <c r="AX13" s="134">
        <f t="shared" si="29"/>
        <v>74814</v>
      </c>
      <c r="AY13" s="145">
        <f t="shared" si="30"/>
        <v>0.80605505575607395</v>
      </c>
      <c r="AZ13" s="145">
        <f t="shared" si="31"/>
        <v>0.22278404116564526</v>
      </c>
      <c r="BA13" s="134">
        <f t="shared" si="50"/>
        <v>92815</v>
      </c>
      <c r="BB13" s="145">
        <f t="shared" si="33"/>
        <v>0.27638811961383386</v>
      </c>
      <c r="BC13" s="146">
        <f t="shared" si="34"/>
        <v>335814</v>
      </c>
      <c r="BE13" s="145">
        <f t="shared" si="35"/>
        <v>3.7253211536865449E-2</v>
      </c>
      <c r="BG13" s="134">
        <v>95421</v>
      </c>
      <c r="BH13" s="145">
        <f t="shared" si="36"/>
        <v>0.74033470660801159</v>
      </c>
      <c r="BI13" s="134">
        <v>6733</v>
      </c>
      <c r="BJ13" s="145">
        <f t="shared" si="37"/>
        <v>5.223874807004477E-2</v>
      </c>
      <c r="BK13" s="134">
        <v>26735</v>
      </c>
      <c r="BL13" s="145">
        <f t="shared" si="38"/>
        <v>0.79882275606549535</v>
      </c>
      <c r="BM13" s="145">
        <f t="shared" si="39"/>
        <v>0.20742654532194368</v>
      </c>
      <c r="BN13" s="134">
        <f t="shared" si="40"/>
        <v>33468</v>
      </c>
      <c r="BO13" s="145">
        <f t="shared" si="41"/>
        <v>0.25966529339198846</v>
      </c>
      <c r="BP13" s="134">
        <v>128889</v>
      </c>
      <c r="BR13" s="134">
        <v>140368</v>
      </c>
      <c r="BS13" s="145">
        <f t="shared" si="42"/>
        <v>0.71788472357183042</v>
      </c>
      <c r="BT13" s="134">
        <v>10125</v>
      </c>
      <c r="BU13" s="145">
        <f t="shared" si="43"/>
        <v>5.1782335191530714E-2</v>
      </c>
      <c r="BV13" s="134">
        <v>45037</v>
      </c>
      <c r="BW13" s="145">
        <f t="shared" si="44"/>
        <v>0.8164497298865161</v>
      </c>
      <c r="BX13" s="145">
        <f t="shared" si="45"/>
        <v>0.23033294123663889</v>
      </c>
      <c r="BY13" s="134">
        <f t="shared" si="46"/>
        <v>55162</v>
      </c>
      <c r="BZ13" s="145">
        <f t="shared" si="47"/>
        <v>0.28211527642816958</v>
      </c>
      <c r="CA13" s="134">
        <v>195530</v>
      </c>
      <c r="CC13" s="145">
        <f t="shared" si="48"/>
        <v>2.2906395914695205E-2</v>
      </c>
      <c r="CD13" s="145">
        <f t="shared" si="4"/>
        <v>1.7626973821020742E-2</v>
      </c>
    </row>
    <row r="14" spans="1:82" s="134" customFormat="1" x14ac:dyDescent="0.25">
      <c r="A14" s="134" t="s">
        <v>21</v>
      </c>
      <c r="B14" s="134">
        <f>SUM(B12:B13)</f>
        <v>114123</v>
      </c>
      <c r="C14" s="145">
        <f t="shared" si="0"/>
        <v>0.72088307750615876</v>
      </c>
      <c r="D14" s="134">
        <f>SUM(D12:D13)</f>
        <v>11175</v>
      </c>
      <c r="E14" s="145">
        <f t="shared" si="1"/>
        <v>7.0589350009475083E-2</v>
      </c>
      <c r="F14" s="134">
        <f t="shared" ref="F14:AR14" si="51">SUM(F12:F13)</f>
        <v>33012</v>
      </c>
      <c r="G14" s="145">
        <f t="shared" si="5"/>
        <v>0.74709756263154325</v>
      </c>
      <c r="H14" s="145">
        <f t="shared" si="6"/>
        <v>0.20852757248436612</v>
      </c>
      <c r="I14" s="134">
        <f t="shared" si="49"/>
        <v>44187</v>
      </c>
      <c r="J14" s="145">
        <f t="shared" si="8"/>
        <v>0.27911692249384118</v>
      </c>
      <c r="K14" s="134">
        <f t="shared" si="51"/>
        <v>158310</v>
      </c>
      <c r="M14" s="134">
        <f>SUM(M12:M13)</f>
        <v>112696</v>
      </c>
      <c r="N14" s="145">
        <f t="shared" si="9"/>
        <v>0.72567112473357842</v>
      </c>
      <c r="O14" s="134">
        <f t="shared" si="51"/>
        <v>10607</v>
      </c>
      <c r="P14" s="145">
        <f t="shared" si="10"/>
        <v>6.8300504188694072E-2</v>
      </c>
      <c r="Q14" s="134">
        <f t="shared" si="51"/>
        <v>31996</v>
      </c>
      <c r="R14" s="145">
        <f t="shared" si="11"/>
        <v>0.75102692298664409</v>
      </c>
      <c r="S14" s="145">
        <f t="shared" si="12"/>
        <v>0.20602837107772748</v>
      </c>
      <c r="T14" s="134">
        <f t="shared" si="13"/>
        <v>42603</v>
      </c>
      <c r="U14" s="145">
        <f t="shared" si="14"/>
        <v>0.27432887526642152</v>
      </c>
      <c r="V14" s="134">
        <f t="shared" si="51"/>
        <v>155299</v>
      </c>
      <c r="X14" s="134">
        <f>SUM(X12:X13)</f>
        <v>132685</v>
      </c>
      <c r="Y14" s="145">
        <f t="shared" si="2"/>
        <v>0.7071479582591641</v>
      </c>
      <c r="Z14" s="134">
        <f t="shared" si="51"/>
        <v>11945</v>
      </c>
      <c r="AA14" s="145">
        <f t="shared" si="3"/>
        <v>6.3661170150399182E-2</v>
      </c>
      <c r="AB14" s="134">
        <f t="shared" si="51"/>
        <v>43004</v>
      </c>
      <c r="AC14" s="145">
        <f t="shared" si="15"/>
        <v>0.78261660812753642</v>
      </c>
      <c r="AD14" s="145">
        <f t="shared" si="16"/>
        <v>0.22919087159043669</v>
      </c>
      <c r="AE14" s="134">
        <f t="shared" si="17"/>
        <v>54949</v>
      </c>
      <c r="AF14" s="145">
        <f t="shared" si="18"/>
        <v>0.2928520417408359</v>
      </c>
      <c r="AG14" s="134">
        <f t="shared" si="51"/>
        <v>187634</v>
      </c>
      <c r="AI14" s="134">
        <f>SUM(AI12:AI13)</f>
        <v>115614</v>
      </c>
      <c r="AJ14" s="145">
        <f t="shared" si="19"/>
        <v>0.71926539296623715</v>
      </c>
      <c r="AK14" s="134">
        <f t="shared" si="51"/>
        <v>9218</v>
      </c>
      <c r="AL14" s="145">
        <f t="shared" si="20"/>
        <v>5.7347625654010539E-2</v>
      </c>
      <c r="AM14" s="134">
        <f t="shared" si="51"/>
        <v>35907</v>
      </c>
      <c r="AN14" s="145">
        <f t="shared" si="21"/>
        <v>0.79572299168975069</v>
      </c>
      <c r="AO14" s="145">
        <f t="shared" si="22"/>
        <v>0.22338698137975227</v>
      </c>
      <c r="AP14" s="134">
        <f t="shared" si="23"/>
        <v>45125</v>
      </c>
      <c r="AQ14" s="145">
        <f t="shared" si="24"/>
        <v>0.2807346070337628</v>
      </c>
      <c r="AR14" s="134">
        <f t="shared" si="51"/>
        <v>160739</v>
      </c>
      <c r="AT14" s="134">
        <f t="shared" si="25"/>
        <v>475118</v>
      </c>
      <c r="AU14" s="145">
        <f t="shared" si="26"/>
        <v>0.71772042140118608</v>
      </c>
      <c r="AV14" s="134">
        <f t="shared" si="27"/>
        <v>42945</v>
      </c>
      <c r="AW14" s="145">
        <f t="shared" si="28"/>
        <v>6.4873365136816408E-2</v>
      </c>
      <c r="AX14" s="134">
        <f t="shared" si="29"/>
        <v>143919</v>
      </c>
      <c r="AY14" s="145">
        <f t="shared" si="30"/>
        <v>0.77018045209350117</v>
      </c>
      <c r="AZ14" s="145">
        <f t="shared" si="31"/>
        <v>0.21740621346199746</v>
      </c>
      <c r="BA14" s="134">
        <f t="shared" si="50"/>
        <v>186864</v>
      </c>
      <c r="BB14" s="145">
        <f t="shared" si="33"/>
        <v>0.28227957859881386</v>
      </c>
      <c r="BC14" s="146">
        <f t="shared" si="34"/>
        <v>661982</v>
      </c>
      <c r="BE14" s="145">
        <f t="shared" si="35"/>
        <v>4.8625429058207437E-2</v>
      </c>
      <c r="BG14" s="134">
        <f>SUM(BG12:BG13)</f>
        <v>221107</v>
      </c>
      <c r="BH14" s="145">
        <f t="shared" si="36"/>
        <v>0.726386612044298</v>
      </c>
      <c r="BI14" s="134">
        <f>SUM(BI12:BI13)</f>
        <v>20557</v>
      </c>
      <c r="BJ14" s="145">
        <f t="shared" si="37"/>
        <v>6.7534404536240975E-2</v>
      </c>
      <c r="BK14" s="134">
        <f>SUM(BK12:BK13)</f>
        <v>62729</v>
      </c>
      <c r="BL14" s="145">
        <f t="shared" si="38"/>
        <v>0.75317580385659055</v>
      </c>
      <c r="BM14" s="145">
        <f t="shared" si="39"/>
        <v>0.20607898341946101</v>
      </c>
      <c r="BN14" s="134">
        <f t="shared" si="40"/>
        <v>83286</v>
      </c>
      <c r="BO14" s="145">
        <f t="shared" si="41"/>
        <v>0.273613387955702</v>
      </c>
      <c r="BP14" s="134">
        <f>SUM(BP12:BP13)</f>
        <v>304393</v>
      </c>
      <c r="BR14" s="134">
        <f>SUM(BR12:BR13)</f>
        <v>245025</v>
      </c>
      <c r="BS14" s="145">
        <f t="shared" si="42"/>
        <v>0.71660451853476637</v>
      </c>
      <c r="BT14" s="134">
        <f>SUM(BT12:BT13)</f>
        <v>20320</v>
      </c>
      <c r="BU14" s="145">
        <f t="shared" si="43"/>
        <v>5.9428237186517512E-2</v>
      </c>
      <c r="BV14" s="134">
        <f>SUM(BV12:BV13)</f>
        <v>76580</v>
      </c>
      <c r="BW14" s="145">
        <f t="shared" si="44"/>
        <v>0.79029927760577912</v>
      </c>
      <c r="BX14" s="145">
        <f t="shared" si="45"/>
        <v>0.22396724427871609</v>
      </c>
      <c r="BY14" s="134">
        <f t="shared" si="46"/>
        <v>96900</v>
      </c>
      <c r="BZ14" s="145">
        <f t="shared" si="47"/>
        <v>0.28339548146523358</v>
      </c>
      <c r="CA14" s="134">
        <f>SUM(CA12:CA13)</f>
        <v>341925</v>
      </c>
      <c r="CC14" s="145">
        <f t="shared" si="48"/>
        <v>1.7888260859255073E-2</v>
      </c>
      <c r="CD14" s="145">
        <f t="shared" si="4"/>
        <v>3.7123473749188562E-2</v>
      </c>
    </row>
    <row r="15" spans="1:82" x14ac:dyDescent="0.25">
      <c r="A15" s="135" t="s">
        <v>13</v>
      </c>
      <c r="B15" s="135">
        <v>28915</v>
      </c>
      <c r="C15" s="143">
        <f t="shared" si="0"/>
        <v>0.84690410637923963</v>
      </c>
      <c r="D15" s="135">
        <v>2907</v>
      </c>
      <c r="E15" s="143">
        <f t="shared" si="1"/>
        <v>8.5144396930466867E-2</v>
      </c>
      <c r="F15" s="135">
        <v>2320</v>
      </c>
      <c r="G15" s="143">
        <f t="shared" si="5"/>
        <v>0.44384924430839867</v>
      </c>
      <c r="H15" s="143">
        <f t="shared" si="6"/>
        <v>6.7951496690293475E-2</v>
      </c>
      <c r="I15" s="135">
        <f t="shared" si="49"/>
        <v>5227</v>
      </c>
      <c r="J15" s="143">
        <f t="shared" si="8"/>
        <v>0.15309589362076034</v>
      </c>
      <c r="K15" s="135">
        <v>34142</v>
      </c>
      <c r="M15" s="135">
        <v>33876</v>
      </c>
      <c r="N15" s="143">
        <f t="shared" si="9"/>
        <v>0.84501983087630028</v>
      </c>
      <c r="O15" s="135">
        <v>3334</v>
      </c>
      <c r="P15" s="143">
        <f t="shared" si="10"/>
        <v>8.316495796852004E-2</v>
      </c>
      <c r="Q15" s="135">
        <v>2879</v>
      </c>
      <c r="R15" s="143">
        <f t="shared" si="11"/>
        <v>0.46338322871398679</v>
      </c>
      <c r="S15" s="143">
        <f t="shared" si="12"/>
        <v>7.181521115517972E-2</v>
      </c>
      <c r="T15" s="135">
        <f t="shared" si="13"/>
        <v>6213</v>
      </c>
      <c r="U15" s="143">
        <f t="shared" si="14"/>
        <v>0.15498016912369977</v>
      </c>
      <c r="V15" s="135">
        <v>40089</v>
      </c>
      <c r="X15" s="135">
        <v>32429</v>
      </c>
      <c r="Y15" s="143">
        <f t="shared" si="2"/>
        <v>0.84861569058460251</v>
      </c>
      <c r="Z15" s="135">
        <v>3042</v>
      </c>
      <c r="AA15" s="143">
        <f t="shared" si="3"/>
        <v>7.9604333490343848E-2</v>
      </c>
      <c r="AB15" s="135">
        <v>2743</v>
      </c>
      <c r="AC15" s="143">
        <f t="shared" si="15"/>
        <v>0.47415730337078654</v>
      </c>
      <c r="AD15" s="143">
        <f t="shared" si="16"/>
        <v>7.1779975925053641E-2</v>
      </c>
      <c r="AE15" s="135">
        <f t="shared" si="17"/>
        <v>5785</v>
      </c>
      <c r="AF15" s="143">
        <f t="shared" si="18"/>
        <v>0.15138430941539749</v>
      </c>
      <c r="AG15" s="135">
        <v>38214</v>
      </c>
      <c r="AI15" s="135">
        <v>32156</v>
      </c>
      <c r="AJ15" s="143">
        <f t="shared" si="19"/>
        <v>0.85008063023766089</v>
      </c>
      <c r="AK15" s="135">
        <v>2909</v>
      </c>
      <c r="AL15" s="143">
        <f t="shared" si="20"/>
        <v>7.6902741428080471E-2</v>
      </c>
      <c r="AM15" s="135">
        <v>2762</v>
      </c>
      <c r="AN15" s="143">
        <f t="shared" si="21"/>
        <v>0.48703932287074592</v>
      </c>
      <c r="AO15" s="143">
        <f t="shared" si="22"/>
        <v>7.3016628334258593E-2</v>
      </c>
      <c r="AP15" s="135">
        <f t="shared" si="23"/>
        <v>5671</v>
      </c>
      <c r="AQ15" s="143">
        <f t="shared" si="24"/>
        <v>0.14991936976233908</v>
      </c>
      <c r="AR15" s="136">
        <v>37827</v>
      </c>
      <c r="AT15" s="135">
        <f t="shared" si="25"/>
        <v>127376</v>
      </c>
      <c r="AU15" s="143">
        <f t="shared" si="26"/>
        <v>0.84763628620102216</v>
      </c>
      <c r="AV15" s="135">
        <f t="shared" si="27"/>
        <v>12192</v>
      </c>
      <c r="AW15" s="143">
        <f t="shared" si="28"/>
        <v>8.1132879045996587E-2</v>
      </c>
      <c r="AX15" s="135">
        <f t="shared" si="29"/>
        <v>10704</v>
      </c>
      <c r="AY15" s="143">
        <f t="shared" si="30"/>
        <v>0.46750524109014674</v>
      </c>
      <c r="AZ15" s="143">
        <f t="shared" si="31"/>
        <v>7.1230834752981267E-2</v>
      </c>
      <c r="BA15" s="135">
        <f t="shared" si="50"/>
        <v>22896</v>
      </c>
      <c r="BB15" s="143">
        <f t="shared" si="33"/>
        <v>0.15236371379897784</v>
      </c>
      <c r="BC15" s="139">
        <f t="shared" si="34"/>
        <v>150272</v>
      </c>
      <c r="BE15" s="143">
        <f t="shared" si="35"/>
        <v>4.3190078562347245E-2</v>
      </c>
      <c r="BG15" s="135">
        <v>59408</v>
      </c>
      <c r="BH15" s="143">
        <f t="shared" si="36"/>
        <v>0.85071527787722134</v>
      </c>
      <c r="BI15" s="135">
        <v>5558</v>
      </c>
      <c r="BJ15" s="143">
        <f t="shared" si="37"/>
        <v>7.9589878710638232E-2</v>
      </c>
      <c r="BK15" s="135">
        <v>4867</v>
      </c>
      <c r="BL15" s="143">
        <f t="shared" si="38"/>
        <v>0.46685851318944843</v>
      </c>
      <c r="BM15" s="143">
        <f t="shared" si="39"/>
        <v>6.9694843412140398E-2</v>
      </c>
      <c r="BN15" s="135">
        <f t="shared" si="40"/>
        <v>10425</v>
      </c>
      <c r="BO15" s="143">
        <f t="shared" si="41"/>
        <v>0.14928472212277863</v>
      </c>
      <c r="BP15" s="135">
        <v>69833</v>
      </c>
      <c r="BR15" s="136">
        <v>60218</v>
      </c>
      <c r="BS15" s="143">
        <f t="shared" si="42"/>
        <v>0.84915744200803778</v>
      </c>
      <c r="BT15" s="136">
        <v>5529</v>
      </c>
      <c r="BU15" s="143">
        <f t="shared" si="43"/>
        <v>7.7966579708101252E-2</v>
      </c>
      <c r="BV15" s="136">
        <v>5168</v>
      </c>
      <c r="BW15" s="143">
        <f t="shared" si="44"/>
        <v>0.48312611012433393</v>
      </c>
      <c r="BX15" s="143">
        <f t="shared" si="45"/>
        <v>7.2875978283860957E-2</v>
      </c>
      <c r="BY15" s="135">
        <f t="shared" si="46"/>
        <v>10697</v>
      </c>
      <c r="BZ15" s="143">
        <f t="shared" si="47"/>
        <v>0.1508425579919622</v>
      </c>
      <c r="CA15" s="136">
        <v>70915</v>
      </c>
      <c r="CC15" s="143">
        <f t="shared" si="48"/>
        <v>3.181134871720559E-3</v>
      </c>
      <c r="CD15" s="143">
        <f t="shared" si="4"/>
        <v>1.6267596934885498E-2</v>
      </c>
    </row>
    <row r="16" spans="1:82" x14ac:dyDescent="0.25">
      <c r="A16" s="135" t="s">
        <v>14</v>
      </c>
      <c r="B16" s="135">
        <v>9300</v>
      </c>
      <c r="C16" s="143">
        <f t="shared" si="0"/>
        <v>0.88478736561697269</v>
      </c>
      <c r="D16" s="135">
        <v>638</v>
      </c>
      <c r="E16" s="143">
        <f t="shared" si="1"/>
        <v>6.0698316049852534E-2</v>
      </c>
      <c r="F16" s="135">
        <v>573</v>
      </c>
      <c r="G16" s="143">
        <f t="shared" si="5"/>
        <v>0.47316267547481422</v>
      </c>
      <c r="H16" s="143">
        <f t="shared" si="6"/>
        <v>5.4514318333174772E-2</v>
      </c>
      <c r="I16" s="135">
        <f t="shared" si="49"/>
        <v>1211</v>
      </c>
      <c r="J16" s="143">
        <f t="shared" si="8"/>
        <v>0.1152126343830273</v>
      </c>
      <c r="K16" s="135">
        <v>10511</v>
      </c>
      <c r="M16" s="135">
        <v>9942</v>
      </c>
      <c r="N16" s="143">
        <f t="shared" si="9"/>
        <v>0.82650261867154373</v>
      </c>
      <c r="O16" s="135">
        <v>954</v>
      </c>
      <c r="P16" s="143">
        <f t="shared" si="10"/>
        <v>7.9308338182725077E-2</v>
      </c>
      <c r="Q16" s="135">
        <v>1133</v>
      </c>
      <c r="R16" s="143">
        <f t="shared" si="11"/>
        <v>0.54288452323909919</v>
      </c>
      <c r="S16" s="143">
        <f t="shared" si="12"/>
        <v>9.4189043145731149E-2</v>
      </c>
      <c r="T16" s="135">
        <f t="shared" si="13"/>
        <v>2087</v>
      </c>
      <c r="U16" s="143">
        <f t="shared" si="14"/>
        <v>0.17349738132845624</v>
      </c>
      <c r="V16" s="135">
        <v>12029</v>
      </c>
      <c r="X16" s="135">
        <v>10321</v>
      </c>
      <c r="Y16" s="143">
        <f t="shared" si="2"/>
        <v>0.88698865589549669</v>
      </c>
      <c r="Z16" s="135">
        <v>694</v>
      </c>
      <c r="AA16" s="143">
        <f t="shared" si="3"/>
        <v>5.9642488827775869E-2</v>
      </c>
      <c r="AB16" s="135">
        <v>621</v>
      </c>
      <c r="AC16" s="143">
        <f t="shared" si="15"/>
        <v>0.47224334600760454</v>
      </c>
      <c r="AD16" s="143">
        <f t="shared" si="16"/>
        <v>5.3368855276727398E-2</v>
      </c>
      <c r="AE16" s="135">
        <f t="shared" si="17"/>
        <v>1315</v>
      </c>
      <c r="AF16" s="143">
        <f t="shared" si="18"/>
        <v>0.11301134410450327</v>
      </c>
      <c r="AG16" s="135">
        <v>11636</v>
      </c>
      <c r="AI16" s="135">
        <v>8877</v>
      </c>
      <c r="AJ16" s="143">
        <f t="shared" si="19"/>
        <v>0.8721752800157202</v>
      </c>
      <c r="AK16" s="135">
        <v>659</v>
      </c>
      <c r="AL16" s="143">
        <f t="shared" si="20"/>
        <v>6.4747494596187852E-2</v>
      </c>
      <c r="AM16" s="135">
        <v>642</v>
      </c>
      <c r="AN16" s="143">
        <f t="shared" si="21"/>
        <v>0.49346656418139895</v>
      </c>
      <c r="AO16" s="143">
        <f t="shared" si="22"/>
        <v>6.3077225388091962E-2</v>
      </c>
      <c r="AP16" s="135">
        <f t="shared" si="23"/>
        <v>1301</v>
      </c>
      <c r="AQ16" s="143">
        <f t="shared" si="24"/>
        <v>0.12782471998427983</v>
      </c>
      <c r="AR16" s="136">
        <v>10178</v>
      </c>
      <c r="AT16" s="135">
        <f t="shared" si="25"/>
        <v>38440</v>
      </c>
      <c r="AU16" s="143">
        <f t="shared" si="26"/>
        <v>0.86666366054921762</v>
      </c>
      <c r="AV16" s="135">
        <f t="shared" si="27"/>
        <v>2945</v>
      </c>
      <c r="AW16" s="143">
        <f t="shared" si="28"/>
        <v>6.6397619154980381E-2</v>
      </c>
      <c r="AX16" s="135">
        <f t="shared" si="29"/>
        <v>2969</v>
      </c>
      <c r="AY16" s="143">
        <f t="shared" si="30"/>
        <v>0.50202908353060538</v>
      </c>
      <c r="AZ16" s="143">
        <f t="shared" si="31"/>
        <v>6.6938720295801959E-2</v>
      </c>
      <c r="BA16" s="135">
        <f t="shared" si="50"/>
        <v>5914</v>
      </c>
      <c r="BB16" s="143">
        <f t="shared" si="33"/>
        <v>0.13333633945078235</v>
      </c>
      <c r="BC16" s="139">
        <f t="shared" si="34"/>
        <v>44354</v>
      </c>
      <c r="BE16" s="143">
        <f t="shared" si="35"/>
        <v>2.0303888706584727E-2</v>
      </c>
      <c r="BG16" s="135">
        <v>18311</v>
      </c>
      <c r="BH16" s="143">
        <f t="shared" si="36"/>
        <v>0.85211038205593559</v>
      </c>
      <c r="BI16" s="135">
        <v>1508</v>
      </c>
      <c r="BJ16" s="143">
        <f t="shared" si="37"/>
        <v>7.0175438596491224E-2</v>
      </c>
      <c r="BK16" s="135">
        <v>1670</v>
      </c>
      <c r="BL16" s="143">
        <f t="shared" si="38"/>
        <v>0.52548772813089994</v>
      </c>
      <c r="BM16" s="143">
        <f t="shared" si="39"/>
        <v>7.7714179347573173E-2</v>
      </c>
      <c r="BN16" s="135">
        <f t="shared" si="40"/>
        <v>3178</v>
      </c>
      <c r="BO16" s="143">
        <f t="shared" si="41"/>
        <v>0.14788961794406441</v>
      </c>
      <c r="BP16" s="135">
        <v>21489</v>
      </c>
      <c r="BR16" s="136">
        <v>17148</v>
      </c>
      <c r="BS16" s="143">
        <f t="shared" si="42"/>
        <v>0.87992610837438423</v>
      </c>
      <c r="BT16" s="136">
        <v>1191</v>
      </c>
      <c r="BU16" s="143">
        <f t="shared" si="43"/>
        <v>6.1114532019704432E-2</v>
      </c>
      <c r="BV16" s="136">
        <v>1149</v>
      </c>
      <c r="BW16" s="143">
        <f t="shared" si="44"/>
        <v>0.491025641025641</v>
      </c>
      <c r="BX16" s="143">
        <f t="shared" si="45"/>
        <v>5.8959359605911331E-2</v>
      </c>
      <c r="BY16" s="135">
        <f t="shared" si="46"/>
        <v>2340</v>
      </c>
      <c r="BZ16" s="143">
        <f t="shared" si="47"/>
        <v>0.12007389162561577</v>
      </c>
      <c r="CA16" s="136">
        <v>19488</v>
      </c>
      <c r="CC16" s="143">
        <f t="shared" si="48"/>
        <v>-1.8754819741661842E-2</v>
      </c>
      <c r="CD16" s="143">
        <f t="shared" si="4"/>
        <v>-3.4462087105258943E-2</v>
      </c>
    </row>
    <row r="17" spans="1:82" s="136" customFormat="1" x14ac:dyDescent="0.25">
      <c r="A17" s="136" t="s">
        <v>15</v>
      </c>
      <c r="B17" s="136">
        <v>112966</v>
      </c>
      <c r="C17" s="144">
        <f t="shared" si="0"/>
        <v>0.82653008962868113</v>
      </c>
      <c r="D17" s="136">
        <v>10067</v>
      </c>
      <c r="E17" s="144">
        <f t="shared" si="1"/>
        <v>7.3656484360709706E-2</v>
      </c>
      <c r="F17" s="136">
        <v>13642</v>
      </c>
      <c r="G17" s="144">
        <f t="shared" si="5"/>
        <v>0.57539331055717235</v>
      </c>
      <c r="H17" s="144">
        <f t="shared" si="6"/>
        <v>9.9813426010609108E-2</v>
      </c>
      <c r="I17" s="136">
        <f t="shared" si="49"/>
        <v>23709</v>
      </c>
      <c r="J17" s="144">
        <f t="shared" si="8"/>
        <v>0.17346991037131881</v>
      </c>
      <c r="K17" s="136">
        <v>136675</v>
      </c>
      <c r="M17" s="136">
        <v>117165</v>
      </c>
      <c r="N17" s="144">
        <f t="shared" si="9"/>
        <v>0.83026261710058247</v>
      </c>
      <c r="O17" s="136">
        <v>10227</v>
      </c>
      <c r="P17" s="144">
        <f t="shared" si="10"/>
        <v>7.2471265182329686E-2</v>
      </c>
      <c r="Q17" s="136">
        <v>13726</v>
      </c>
      <c r="R17" s="144">
        <f t="shared" si="11"/>
        <v>0.57303886778274116</v>
      </c>
      <c r="S17" s="144">
        <f t="shared" si="12"/>
        <v>9.7266117717087833E-2</v>
      </c>
      <c r="T17" s="136">
        <f t="shared" si="13"/>
        <v>23953</v>
      </c>
      <c r="U17" s="144">
        <f t="shared" si="14"/>
        <v>0.1697373828994175</v>
      </c>
      <c r="V17" s="136">
        <v>141118</v>
      </c>
      <c r="X17" s="136">
        <v>113182</v>
      </c>
      <c r="Y17" s="144">
        <f t="shared" si="2"/>
        <v>0.82849843716831006</v>
      </c>
      <c r="Z17" s="136">
        <v>11213</v>
      </c>
      <c r="AA17" s="144">
        <f t="shared" si="3"/>
        <v>8.2079773956709193E-2</v>
      </c>
      <c r="AB17" s="136">
        <v>12216</v>
      </c>
      <c r="AC17" s="144">
        <f t="shared" si="15"/>
        <v>0.52140509624823939</v>
      </c>
      <c r="AD17" s="144">
        <f t="shared" si="16"/>
        <v>8.9421788874980784E-2</v>
      </c>
      <c r="AE17" s="136">
        <f t="shared" si="17"/>
        <v>23429</v>
      </c>
      <c r="AF17" s="144">
        <f t="shared" si="18"/>
        <v>0.17150156283168999</v>
      </c>
      <c r="AG17" s="136">
        <v>136611</v>
      </c>
      <c r="AI17" s="136">
        <v>124928</v>
      </c>
      <c r="AJ17" s="144">
        <f t="shared" si="19"/>
        <v>0.8334701012082274</v>
      </c>
      <c r="AK17" s="136">
        <v>10459</v>
      </c>
      <c r="AL17" s="144">
        <f t="shared" si="20"/>
        <v>6.9778302610598503E-2</v>
      </c>
      <c r="AM17" s="136">
        <v>14502</v>
      </c>
      <c r="AN17" s="144">
        <f t="shared" si="21"/>
        <v>0.58098633868835381</v>
      </c>
      <c r="AO17" s="144">
        <f t="shared" si="22"/>
        <v>9.6751596181174071E-2</v>
      </c>
      <c r="AP17" s="136">
        <f t="shared" si="23"/>
        <v>24961</v>
      </c>
      <c r="AQ17" s="144">
        <f t="shared" si="24"/>
        <v>0.16652989879177257</v>
      </c>
      <c r="AR17" s="136">
        <v>149889</v>
      </c>
      <c r="AT17" s="136">
        <f t="shared" si="25"/>
        <v>468241</v>
      </c>
      <c r="AU17" s="144">
        <f t="shared" si="26"/>
        <v>0.82978346355528065</v>
      </c>
      <c r="AV17" s="136">
        <f t="shared" si="27"/>
        <v>41966</v>
      </c>
      <c r="AW17" s="144">
        <f t="shared" si="28"/>
        <v>7.4369166372788606E-2</v>
      </c>
      <c r="AX17" s="136">
        <f t="shared" si="29"/>
        <v>54086</v>
      </c>
      <c r="AY17" s="144">
        <f t="shared" si="30"/>
        <v>0.56309082580269021</v>
      </c>
      <c r="AZ17" s="144">
        <f t="shared" si="31"/>
        <v>9.5847370071930713E-2</v>
      </c>
      <c r="BA17" s="136">
        <f t="shared" si="50"/>
        <v>96052</v>
      </c>
      <c r="BB17" s="144">
        <f t="shared" si="33"/>
        <v>0.17021653644471932</v>
      </c>
      <c r="BC17" s="139">
        <f t="shared" si="34"/>
        <v>564293</v>
      </c>
      <c r="BE17" s="144">
        <f t="shared" si="35"/>
        <v>5.5930281311814545E-3</v>
      </c>
      <c r="BG17" s="135">
        <v>208207</v>
      </c>
      <c r="BH17" s="143">
        <f t="shared" si="36"/>
        <v>0.83024427980125848</v>
      </c>
      <c r="BI17" s="135">
        <v>17675</v>
      </c>
      <c r="BJ17" s="143">
        <f t="shared" si="37"/>
        <v>7.048066417309333E-2</v>
      </c>
      <c r="BK17" s="135">
        <v>24896</v>
      </c>
      <c r="BL17" s="143">
        <f t="shared" si="38"/>
        <v>0.58481125648915933</v>
      </c>
      <c r="BM17" s="143">
        <f t="shared" si="39"/>
        <v>9.9275056025648178E-2</v>
      </c>
      <c r="BN17" s="135">
        <f t="shared" si="40"/>
        <v>42571</v>
      </c>
      <c r="BO17" s="143">
        <f t="shared" si="41"/>
        <v>0.16975572019874152</v>
      </c>
      <c r="BP17" s="135">
        <v>250778</v>
      </c>
      <c r="BR17" s="136">
        <v>215616</v>
      </c>
      <c r="BS17" s="143">
        <f t="shared" si="42"/>
        <v>0.8358245983998015</v>
      </c>
      <c r="BT17" s="136">
        <v>19012</v>
      </c>
      <c r="BU17" s="143">
        <f t="shared" si="43"/>
        <v>7.3699063449730193E-2</v>
      </c>
      <c r="BV17" s="136">
        <v>23340</v>
      </c>
      <c r="BW17" s="143">
        <f t="shared" si="44"/>
        <v>0.5510955799017756</v>
      </c>
      <c r="BX17" s="143">
        <f t="shared" si="45"/>
        <v>9.047633815046828E-2</v>
      </c>
      <c r="BY17" s="135">
        <f t="shared" si="46"/>
        <v>42352</v>
      </c>
      <c r="BZ17" s="143">
        <f t="shared" si="47"/>
        <v>0.16417540160019847</v>
      </c>
      <c r="CA17" s="136">
        <v>257968</v>
      </c>
      <c r="CC17" s="143">
        <f t="shared" si="48"/>
        <v>-8.7987178751798983E-3</v>
      </c>
      <c r="CD17" s="143">
        <f t="shared" si="4"/>
        <v>-3.3715676587383725E-2</v>
      </c>
    </row>
    <row r="18" spans="1:82" x14ac:dyDescent="0.25">
      <c r="A18" s="135" t="s">
        <v>16</v>
      </c>
      <c r="B18" s="135">
        <v>28784</v>
      </c>
      <c r="C18" s="143">
        <f t="shared" si="0"/>
        <v>0.85559717020391179</v>
      </c>
      <c r="D18" s="135">
        <v>2837</v>
      </c>
      <c r="E18" s="143">
        <f t="shared" si="1"/>
        <v>8.4329112419000055E-2</v>
      </c>
      <c r="F18" s="135">
        <v>2021</v>
      </c>
      <c r="G18" s="143">
        <f t="shared" si="5"/>
        <v>0.41601482091395636</v>
      </c>
      <c r="H18" s="143">
        <f t="shared" si="6"/>
        <v>6.0073717377088165E-2</v>
      </c>
      <c r="I18" s="135">
        <f t="shared" si="49"/>
        <v>4858</v>
      </c>
      <c r="J18" s="143">
        <f t="shared" si="8"/>
        <v>0.14440282979608823</v>
      </c>
      <c r="K18" s="135">
        <v>33642</v>
      </c>
      <c r="M18" s="135">
        <v>29350</v>
      </c>
      <c r="N18" s="143">
        <f t="shared" si="9"/>
        <v>0.86035058920091456</v>
      </c>
      <c r="O18" s="135">
        <v>2963</v>
      </c>
      <c r="P18" s="143">
        <f t="shared" si="10"/>
        <v>8.6855836313536966E-2</v>
      </c>
      <c r="Q18" s="135">
        <v>1801</v>
      </c>
      <c r="R18" s="143">
        <f t="shared" si="11"/>
        <v>0.37804366078925272</v>
      </c>
      <c r="S18" s="143">
        <f t="shared" si="12"/>
        <v>5.2793574485548458E-2</v>
      </c>
      <c r="T18" s="135">
        <f t="shared" si="13"/>
        <v>4764</v>
      </c>
      <c r="U18" s="143">
        <f t="shared" si="14"/>
        <v>0.13964941079908541</v>
      </c>
      <c r="V18" s="135">
        <v>34114</v>
      </c>
      <c r="X18" s="135">
        <v>27761</v>
      </c>
      <c r="Y18" s="143">
        <f t="shared" si="2"/>
        <v>0.85963336842757165</v>
      </c>
      <c r="Z18" s="135">
        <v>2484</v>
      </c>
      <c r="AA18" s="143">
        <f t="shared" si="3"/>
        <v>7.6918312999318755E-2</v>
      </c>
      <c r="AB18" s="135">
        <v>2049</v>
      </c>
      <c r="AC18" s="143">
        <f t="shared" si="15"/>
        <v>0.45201853077432164</v>
      </c>
      <c r="AD18" s="143">
        <f t="shared" si="16"/>
        <v>6.3448318573109549E-2</v>
      </c>
      <c r="AE18" s="135">
        <f t="shared" si="17"/>
        <v>4533</v>
      </c>
      <c r="AF18" s="143">
        <f t="shared" si="18"/>
        <v>0.14036663157242832</v>
      </c>
      <c r="AG18" s="135">
        <v>32294</v>
      </c>
      <c r="AI18" s="135">
        <v>28757</v>
      </c>
      <c r="AJ18" s="143">
        <f t="shared" si="19"/>
        <v>0.85059749171793664</v>
      </c>
      <c r="AK18" s="135">
        <v>2964</v>
      </c>
      <c r="AL18" s="143">
        <f t="shared" si="20"/>
        <v>8.7671557027922384E-2</v>
      </c>
      <c r="AM18" s="135">
        <v>2087</v>
      </c>
      <c r="AN18" s="143">
        <f t="shared" si="21"/>
        <v>0.41318550782023361</v>
      </c>
      <c r="AO18" s="143">
        <f t="shared" si="22"/>
        <v>6.1730951254141034E-2</v>
      </c>
      <c r="AP18" s="135">
        <f t="shared" si="23"/>
        <v>5051</v>
      </c>
      <c r="AQ18" s="143">
        <f t="shared" si="24"/>
        <v>0.14940250828206342</v>
      </c>
      <c r="AR18" s="136">
        <v>33808</v>
      </c>
      <c r="AT18" s="135">
        <f t="shared" si="25"/>
        <v>114652</v>
      </c>
      <c r="AU18" s="143">
        <f t="shared" si="26"/>
        <v>0.85651959539213196</v>
      </c>
      <c r="AV18" s="135">
        <f t="shared" si="27"/>
        <v>11248</v>
      </c>
      <c r="AW18" s="143">
        <f t="shared" si="28"/>
        <v>8.4029344529277294E-2</v>
      </c>
      <c r="AX18" s="135">
        <f t="shared" si="29"/>
        <v>7958</v>
      </c>
      <c r="AY18" s="143">
        <f t="shared" si="30"/>
        <v>0.41434968239091952</v>
      </c>
      <c r="AZ18" s="143">
        <f t="shared" si="31"/>
        <v>5.9451060078590745E-2</v>
      </c>
      <c r="BA18" s="135">
        <f t="shared" si="50"/>
        <v>19206</v>
      </c>
      <c r="BB18" s="143">
        <f t="shared" si="33"/>
        <v>0.14348040460786804</v>
      </c>
      <c r="BC18" s="139">
        <f t="shared" si="34"/>
        <v>133858</v>
      </c>
      <c r="BE18" s="143">
        <f t="shared" si="35"/>
        <v>-2.8293130937227517E-3</v>
      </c>
      <c r="BG18" s="135">
        <v>51733</v>
      </c>
      <c r="BH18" s="143">
        <f t="shared" si="36"/>
        <v>0.85908102094023486</v>
      </c>
      <c r="BI18" s="135">
        <v>5132</v>
      </c>
      <c r="BJ18" s="143">
        <f t="shared" si="37"/>
        <v>8.5222272040385919E-2</v>
      </c>
      <c r="BK18" s="135">
        <v>3354</v>
      </c>
      <c r="BL18" s="143">
        <f t="shared" si="38"/>
        <v>0.39523921753476315</v>
      </c>
      <c r="BM18" s="143">
        <f t="shared" si="39"/>
        <v>5.5696707019379267E-2</v>
      </c>
      <c r="BN18" s="135">
        <f t="shared" si="40"/>
        <v>8486</v>
      </c>
      <c r="BO18" s="143">
        <f t="shared" si="41"/>
        <v>0.14091897905976519</v>
      </c>
      <c r="BP18" s="135">
        <v>60219</v>
      </c>
      <c r="BR18" s="136">
        <v>51355</v>
      </c>
      <c r="BS18" s="143">
        <f t="shared" si="42"/>
        <v>0.85601653526244725</v>
      </c>
      <c r="BT18" s="136">
        <v>4845</v>
      </c>
      <c r="BU18" s="143">
        <f t="shared" si="43"/>
        <v>8.0759421932558792E-2</v>
      </c>
      <c r="BV18" s="136">
        <v>3793</v>
      </c>
      <c r="BW18" s="143">
        <f t="shared" si="44"/>
        <v>0.43910627460060198</v>
      </c>
      <c r="BX18" s="143">
        <f t="shared" si="45"/>
        <v>6.3224042804993913E-2</v>
      </c>
      <c r="BY18" s="135">
        <f t="shared" si="46"/>
        <v>8638</v>
      </c>
      <c r="BZ18" s="143">
        <f t="shared" si="47"/>
        <v>0.14398346473755272</v>
      </c>
      <c r="CA18" s="136">
        <v>59993</v>
      </c>
      <c r="CC18" s="143">
        <f t="shared" si="48"/>
        <v>7.5273357856146458E-3</v>
      </c>
      <c r="CD18" s="143">
        <f t="shared" si="4"/>
        <v>4.3867057065838821E-2</v>
      </c>
    </row>
    <row r="19" spans="1:82" x14ac:dyDescent="0.25">
      <c r="A19" s="135" t="s">
        <v>17</v>
      </c>
      <c r="B19" s="135">
        <v>24059</v>
      </c>
      <c r="C19" s="143">
        <f t="shared" si="0"/>
        <v>0.85330732399361586</v>
      </c>
      <c r="D19" s="135">
        <v>1596</v>
      </c>
      <c r="E19" s="143">
        <f t="shared" si="1"/>
        <v>5.6605781166873557E-2</v>
      </c>
      <c r="F19" s="135">
        <v>2540</v>
      </c>
      <c r="G19" s="143">
        <f t="shared" si="5"/>
        <v>0.61411992263056092</v>
      </c>
      <c r="H19" s="143">
        <f t="shared" si="6"/>
        <v>9.0086894839510545E-2</v>
      </c>
      <c r="I19" s="135">
        <f t="shared" si="49"/>
        <v>4136</v>
      </c>
      <c r="J19" s="143">
        <f t="shared" si="8"/>
        <v>0.14669267600638411</v>
      </c>
      <c r="K19" s="135">
        <v>28195</v>
      </c>
      <c r="M19" s="135">
        <v>20060</v>
      </c>
      <c r="N19" s="143">
        <f t="shared" si="9"/>
        <v>0.85296368738838335</v>
      </c>
      <c r="O19" s="135">
        <v>1358</v>
      </c>
      <c r="P19" s="143">
        <f t="shared" si="10"/>
        <v>5.7743005357598437E-2</v>
      </c>
      <c r="Q19" s="135">
        <v>2100</v>
      </c>
      <c r="R19" s="143">
        <f t="shared" si="11"/>
        <v>0.60728744939271251</v>
      </c>
      <c r="S19" s="143">
        <f t="shared" si="12"/>
        <v>8.9293307254018198E-2</v>
      </c>
      <c r="T19" s="135">
        <f t="shared" si="13"/>
        <v>3458</v>
      </c>
      <c r="U19" s="143">
        <f t="shared" si="14"/>
        <v>0.14703631261161662</v>
      </c>
      <c r="V19" s="135">
        <v>23518</v>
      </c>
      <c r="X19" s="135">
        <v>21760</v>
      </c>
      <c r="Y19" s="143">
        <f t="shared" si="2"/>
        <v>0.86918314359896143</v>
      </c>
      <c r="Z19" s="135">
        <v>1089</v>
      </c>
      <c r="AA19" s="143">
        <f t="shared" si="3"/>
        <v>4.3499101258238464E-2</v>
      </c>
      <c r="AB19" s="135">
        <v>2186</v>
      </c>
      <c r="AC19" s="143">
        <f t="shared" si="15"/>
        <v>0.66748091603053439</v>
      </c>
      <c r="AD19" s="143">
        <f t="shared" si="16"/>
        <v>8.7317755142800074E-2</v>
      </c>
      <c r="AE19" s="135">
        <f t="shared" si="17"/>
        <v>3275</v>
      </c>
      <c r="AF19" s="143">
        <f t="shared" si="18"/>
        <v>0.13081685640103854</v>
      </c>
      <c r="AG19" s="135">
        <v>25035</v>
      </c>
      <c r="AI19" s="135">
        <v>20892</v>
      </c>
      <c r="AJ19" s="143">
        <f t="shared" si="19"/>
        <v>0.86448462779823732</v>
      </c>
      <c r="AK19" s="135">
        <v>949</v>
      </c>
      <c r="AL19" s="143">
        <f t="shared" si="20"/>
        <v>3.9268423883808502E-2</v>
      </c>
      <c r="AM19" s="135">
        <v>2326</v>
      </c>
      <c r="AN19" s="143">
        <f t="shared" si="21"/>
        <v>0.71022900763358776</v>
      </c>
      <c r="AO19" s="143">
        <f t="shared" si="22"/>
        <v>9.6246948317954231E-2</v>
      </c>
      <c r="AP19" s="135">
        <f t="shared" si="23"/>
        <v>3275</v>
      </c>
      <c r="AQ19" s="143">
        <f t="shared" si="24"/>
        <v>0.13551537220176274</v>
      </c>
      <c r="AR19" s="136">
        <v>24167</v>
      </c>
      <c r="AT19" s="135">
        <f t="shared" si="25"/>
        <v>86771</v>
      </c>
      <c r="AU19" s="143">
        <f t="shared" si="26"/>
        <v>0.85984244165882173</v>
      </c>
      <c r="AV19" s="135">
        <f t="shared" si="27"/>
        <v>4992</v>
      </c>
      <c r="AW19" s="143">
        <f t="shared" si="28"/>
        <v>4.9467373532180545E-2</v>
      </c>
      <c r="AX19" s="135">
        <f t="shared" si="29"/>
        <v>9152</v>
      </c>
      <c r="AY19" s="143">
        <f t="shared" si="30"/>
        <v>0.6470588235294118</v>
      </c>
      <c r="AZ19" s="143">
        <f t="shared" si="31"/>
        <v>9.0690184808997668E-2</v>
      </c>
      <c r="BA19" s="135">
        <f t="shared" si="50"/>
        <v>14144</v>
      </c>
      <c r="BB19" s="143">
        <f t="shared" si="33"/>
        <v>0.14015755834117821</v>
      </c>
      <c r="BC19" s="139">
        <f t="shared" si="34"/>
        <v>100915</v>
      </c>
      <c r="BE19" s="143">
        <f t="shared" si="35"/>
        <v>9.610908500302684E-2</v>
      </c>
      <c r="BG19" s="135">
        <v>42857</v>
      </c>
      <c r="BH19" s="143">
        <f t="shared" si="36"/>
        <v>0.85275682989434309</v>
      </c>
      <c r="BI19" s="135">
        <v>2867</v>
      </c>
      <c r="BJ19" s="143">
        <f t="shared" si="37"/>
        <v>5.7046779553097081E-2</v>
      </c>
      <c r="BK19" s="135">
        <v>4533</v>
      </c>
      <c r="BL19" s="143">
        <f t="shared" si="38"/>
        <v>0.61256756756756758</v>
      </c>
      <c r="BM19" s="143">
        <f t="shared" si="39"/>
        <v>9.0196390552559846E-2</v>
      </c>
      <c r="BN19" s="135">
        <f t="shared" si="40"/>
        <v>7400</v>
      </c>
      <c r="BO19" s="143">
        <f t="shared" si="41"/>
        <v>0.14724317010565693</v>
      </c>
      <c r="BP19" s="135">
        <v>50257</v>
      </c>
      <c r="BR19" s="136">
        <v>42554</v>
      </c>
      <c r="BS19" s="143">
        <f t="shared" si="42"/>
        <v>0.86710408346238488</v>
      </c>
      <c r="BT19" s="136">
        <v>2028</v>
      </c>
      <c r="BU19" s="143">
        <f t="shared" si="43"/>
        <v>4.1323661260086395E-2</v>
      </c>
      <c r="BV19" s="136">
        <v>4494</v>
      </c>
      <c r="BW19" s="143">
        <f t="shared" si="44"/>
        <v>0.68905243790248394</v>
      </c>
      <c r="BX19" s="143">
        <f t="shared" si="45"/>
        <v>9.1572255277528727E-2</v>
      </c>
      <c r="BY19" s="135">
        <f t="shared" si="46"/>
        <v>6522</v>
      </c>
      <c r="BZ19" s="143">
        <f t="shared" si="47"/>
        <v>0.13289591653761512</v>
      </c>
      <c r="CA19" s="136">
        <v>49076</v>
      </c>
      <c r="CC19" s="143">
        <f t="shared" si="48"/>
        <v>1.375864724968881E-3</v>
      </c>
      <c r="CD19" s="143">
        <f t="shared" si="4"/>
        <v>7.6484870334916355E-2</v>
      </c>
    </row>
    <row r="20" spans="1:82" x14ac:dyDescent="0.25">
      <c r="A20" s="135" t="s">
        <v>18</v>
      </c>
      <c r="B20" s="135">
        <v>20293</v>
      </c>
      <c r="C20" s="143">
        <f t="shared" si="0"/>
        <v>0.84392414538800631</v>
      </c>
      <c r="D20" s="135">
        <v>1264</v>
      </c>
      <c r="E20" s="143">
        <f t="shared" si="1"/>
        <v>5.2565915328952842E-2</v>
      </c>
      <c r="F20" s="135">
        <v>2489</v>
      </c>
      <c r="G20" s="143">
        <f t="shared" si="5"/>
        <v>0.66320277111644022</v>
      </c>
      <c r="H20" s="143">
        <f t="shared" si="6"/>
        <v>0.10350993928304084</v>
      </c>
      <c r="I20" s="135">
        <f t="shared" si="49"/>
        <v>3753</v>
      </c>
      <c r="J20" s="143">
        <f t="shared" si="8"/>
        <v>0.15607585461199369</v>
      </c>
      <c r="K20" s="135">
        <v>24046</v>
      </c>
      <c r="M20" s="135">
        <v>22308</v>
      </c>
      <c r="N20" s="143">
        <f t="shared" si="9"/>
        <v>0.83385040929989163</v>
      </c>
      <c r="O20" s="135">
        <v>1496</v>
      </c>
      <c r="P20" s="143">
        <f t="shared" si="10"/>
        <v>5.5918962359361564E-2</v>
      </c>
      <c r="Q20" s="135">
        <v>2949</v>
      </c>
      <c r="R20" s="143">
        <f t="shared" si="11"/>
        <v>0.66344206974128239</v>
      </c>
      <c r="S20" s="143">
        <f t="shared" si="12"/>
        <v>0.11023062834074683</v>
      </c>
      <c r="T20" s="135">
        <f t="shared" si="13"/>
        <v>4445</v>
      </c>
      <c r="U20" s="143">
        <f t="shared" si="14"/>
        <v>0.1661495907001084</v>
      </c>
      <c r="V20" s="135">
        <v>26753</v>
      </c>
      <c r="X20" s="135">
        <v>23547</v>
      </c>
      <c r="Y20" s="143">
        <f t="shared" si="2"/>
        <v>0.87165913970533793</v>
      </c>
      <c r="Z20" s="135">
        <v>1047</v>
      </c>
      <c r="AA20" s="143">
        <f t="shared" si="3"/>
        <v>3.8757681202339529E-2</v>
      </c>
      <c r="AB20" s="135">
        <v>2420</v>
      </c>
      <c r="AC20" s="143">
        <f t="shared" si="15"/>
        <v>0.69800980674935098</v>
      </c>
      <c r="AD20" s="143">
        <f t="shared" si="16"/>
        <v>8.9583179092322496E-2</v>
      </c>
      <c r="AE20" s="135">
        <f t="shared" si="17"/>
        <v>3467</v>
      </c>
      <c r="AF20" s="143">
        <f t="shared" si="18"/>
        <v>0.12834086029466202</v>
      </c>
      <c r="AG20" s="135">
        <v>27014</v>
      </c>
      <c r="AI20" s="135">
        <v>21474</v>
      </c>
      <c r="AJ20" s="143">
        <f t="shared" si="19"/>
        <v>0.87037937743190663</v>
      </c>
      <c r="AK20" s="135">
        <v>1067</v>
      </c>
      <c r="AL20" s="143">
        <f t="shared" si="20"/>
        <v>4.3247405966277561E-2</v>
      </c>
      <c r="AM20" s="135">
        <v>2131</v>
      </c>
      <c r="AN20" s="143">
        <f t="shared" si="21"/>
        <v>0.66635397123202</v>
      </c>
      <c r="AO20" s="143">
        <f t="shared" si="22"/>
        <v>8.6373216601815822E-2</v>
      </c>
      <c r="AP20" s="135">
        <f t="shared" si="23"/>
        <v>3198</v>
      </c>
      <c r="AQ20" s="143">
        <f t="shared" si="24"/>
        <v>0.1296206225680934</v>
      </c>
      <c r="AR20" s="136">
        <v>24672</v>
      </c>
      <c r="AT20" s="135">
        <f t="shared" si="25"/>
        <v>87622</v>
      </c>
      <c r="AU20" s="143">
        <f t="shared" si="26"/>
        <v>0.85497389861931017</v>
      </c>
      <c r="AV20" s="135">
        <f t="shared" si="27"/>
        <v>4874</v>
      </c>
      <c r="AW20" s="143">
        <f t="shared" si="28"/>
        <v>4.7558179245743279E-2</v>
      </c>
      <c r="AX20" s="135">
        <f t="shared" si="29"/>
        <v>9989</v>
      </c>
      <c r="AY20" s="143">
        <f t="shared" si="30"/>
        <v>0.67207158716275317</v>
      </c>
      <c r="AZ20" s="143">
        <f t="shared" si="31"/>
        <v>9.746792213494658E-2</v>
      </c>
      <c r="BA20" s="135">
        <f t="shared" si="50"/>
        <v>14863</v>
      </c>
      <c r="BB20" s="143">
        <f t="shared" si="33"/>
        <v>0.14502610138068986</v>
      </c>
      <c r="BC20" s="139">
        <f t="shared" si="34"/>
        <v>102485</v>
      </c>
      <c r="BE20" s="143">
        <f t="shared" si="35"/>
        <v>3.1512001155797886E-3</v>
      </c>
      <c r="BG20" s="135">
        <v>42277</v>
      </c>
      <c r="BH20" s="143">
        <f t="shared" si="36"/>
        <v>0.84002940708949292</v>
      </c>
      <c r="BI20" s="135">
        <v>2706</v>
      </c>
      <c r="BJ20" s="143">
        <f t="shared" si="37"/>
        <v>5.3767286599904623E-2</v>
      </c>
      <c r="BK20" s="135">
        <v>5345</v>
      </c>
      <c r="BL20" s="143">
        <f t="shared" si="38"/>
        <v>0.66389268413861635</v>
      </c>
      <c r="BM20" s="143">
        <f t="shared" si="39"/>
        <v>0.10620330631060244</v>
      </c>
      <c r="BN20" s="135">
        <f t="shared" si="40"/>
        <v>8051</v>
      </c>
      <c r="BO20" s="143">
        <f t="shared" si="41"/>
        <v>0.15997059291050708</v>
      </c>
      <c r="BP20" s="135">
        <v>50328</v>
      </c>
      <c r="BR20" s="136">
        <v>44425</v>
      </c>
      <c r="BS20" s="143">
        <f t="shared" si="42"/>
        <v>0.87128343924060558</v>
      </c>
      <c r="BT20" s="136">
        <v>2079</v>
      </c>
      <c r="BU20" s="143">
        <f t="shared" si="43"/>
        <v>4.0774299835255351E-2</v>
      </c>
      <c r="BV20" s="136">
        <v>4484</v>
      </c>
      <c r="BW20" s="143">
        <f t="shared" si="44"/>
        <v>0.68322413530397685</v>
      </c>
      <c r="BX20" s="143">
        <f t="shared" si="45"/>
        <v>8.794226092413901E-2</v>
      </c>
      <c r="BY20" s="135">
        <f t="shared" si="46"/>
        <v>6563</v>
      </c>
      <c r="BZ20" s="143">
        <f t="shared" si="47"/>
        <v>0.12871656075939436</v>
      </c>
      <c r="CA20" s="136">
        <v>50988</v>
      </c>
      <c r="CC20" s="143">
        <f t="shared" si="48"/>
        <v>-1.8261045386463434E-2</v>
      </c>
      <c r="CD20" s="143">
        <f t="shared" si="4"/>
        <v>1.9331451165360503E-2</v>
      </c>
    </row>
    <row r="21" spans="1:82" x14ac:dyDescent="0.25">
      <c r="A21" s="135" t="s">
        <v>19</v>
      </c>
      <c r="B21" s="135">
        <v>23605</v>
      </c>
      <c r="C21" s="143">
        <f t="shared" si="0"/>
        <v>0.82847816931068374</v>
      </c>
      <c r="D21" s="135">
        <v>2135</v>
      </c>
      <c r="E21" s="143">
        <f t="shared" si="1"/>
        <v>7.4933314614628668E-2</v>
      </c>
      <c r="F21" s="135">
        <v>2752</v>
      </c>
      <c r="G21" s="143">
        <f t="shared" si="5"/>
        <v>0.56312666257417643</v>
      </c>
      <c r="H21" s="143">
        <f t="shared" si="6"/>
        <v>9.658851607468763E-2</v>
      </c>
      <c r="I21" s="135">
        <f t="shared" si="49"/>
        <v>4887</v>
      </c>
      <c r="J21" s="143">
        <f t="shared" si="8"/>
        <v>0.17152183068931631</v>
      </c>
      <c r="K21" s="135">
        <v>28492</v>
      </c>
      <c r="M21" s="135">
        <v>22837</v>
      </c>
      <c r="N21" s="143">
        <f t="shared" si="9"/>
        <v>0.85152317386927179</v>
      </c>
      <c r="O21" s="135">
        <v>1916</v>
      </c>
      <c r="P21" s="143">
        <f t="shared" si="10"/>
        <v>7.1441888213579927E-2</v>
      </c>
      <c r="Q21" s="135">
        <v>2066</v>
      </c>
      <c r="R21" s="143">
        <f t="shared" si="11"/>
        <v>0.51883475640381715</v>
      </c>
      <c r="S21" s="143">
        <f t="shared" si="12"/>
        <v>7.7034937917148286E-2</v>
      </c>
      <c r="T21" s="135">
        <f t="shared" si="13"/>
        <v>3982</v>
      </c>
      <c r="U21" s="143">
        <f t="shared" si="14"/>
        <v>0.14847682613072821</v>
      </c>
      <c r="V21" s="135">
        <v>26819</v>
      </c>
      <c r="X21" s="135">
        <v>19187</v>
      </c>
      <c r="Y21" s="143">
        <f t="shared" si="2"/>
        <v>0.85771122038444347</v>
      </c>
      <c r="Z21" s="135">
        <v>1508</v>
      </c>
      <c r="AA21" s="143">
        <f t="shared" si="3"/>
        <v>6.7411712114438985E-2</v>
      </c>
      <c r="AB21" s="135">
        <v>1675</v>
      </c>
      <c r="AC21" s="143">
        <f t="shared" si="15"/>
        <v>0.52623311341501733</v>
      </c>
      <c r="AD21" s="143">
        <f t="shared" si="16"/>
        <v>7.487706750111757E-2</v>
      </c>
      <c r="AE21" s="135">
        <f t="shared" si="17"/>
        <v>3183</v>
      </c>
      <c r="AF21" s="143">
        <f t="shared" si="18"/>
        <v>0.14228877961555655</v>
      </c>
      <c r="AG21" s="135">
        <v>22370</v>
      </c>
      <c r="AI21" s="135">
        <v>21509</v>
      </c>
      <c r="AJ21" s="143">
        <f t="shared" si="19"/>
        <v>0.85689813154854388</v>
      </c>
      <c r="AK21" s="135">
        <v>1683</v>
      </c>
      <c r="AL21" s="143">
        <f t="shared" si="20"/>
        <v>6.704912154894227E-2</v>
      </c>
      <c r="AM21" s="135">
        <v>1909</v>
      </c>
      <c r="AN21" s="143">
        <f t="shared" si="21"/>
        <v>0.53145879732739421</v>
      </c>
      <c r="AO21" s="143">
        <f t="shared" si="22"/>
        <v>7.6052746902513846E-2</v>
      </c>
      <c r="AP21" s="135">
        <f t="shared" si="23"/>
        <v>3592</v>
      </c>
      <c r="AQ21" s="143">
        <f t="shared" si="24"/>
        <v>0.14310186845145612</v>
      </c>
      <c r="AR21" s="136">
        <v>25101</v>
      </c>
      <c r="AT21" s="135">
        <f t="shared" si="25"/>
        <v>87138</v>
      </c>
      <c r="AU21" s="143">
        <f t="shared" si="26"/>
        <v>0.84779436088030979</v>
      </c>
      <c r="AV21" s="135">
        <f t="shared" si="27"/>
        <v>7242</v>
      </c>
      <c r="AW21" s="143">
        <f t="shared" si="28"/>
        <v>7.0459808137611643E-2</v>
      </c>
      <c r="AX21" s="135">
        <f t="shared" si="29"/>
        <v>8402</v>
      </c>
      <c r="AY21" s="143">
        <f t="shared" si="30"/>
        <v>0.53707491690104836</v>
      </c>
      <c r="AZ21" s="143">
        <f t="shared" si="31"/>
        <v>8.1745830982078577E-2</v>
      </c>
      <c r="BA21" s="135">
        <f t="shared" si="50"/>
        <v>15644</v>
      </c>
      <c r="BB21" s="143">
        <f t="shared" si="33"/>
        <v>0.15220563911969021</v>
      </c>
      <c r="BC21" s="139">
        <f t="shared" si="34"/>
        <v>102782</v>
      </c>
      <c r="BE21" s="143">
        <f t="shared" si="35"/>
        <v>-3.1667865246782223E-2</v>
      </c>
      <c r="BG21" s="135">
        <v>46155</v>
      </c>
      <c r="BH21" s="143">
        <f t="shared" si="36"/>
        <v>0.85480137049726823</v>
      </c>
      <c r="BI21" s="135">
        <v>3725</v>
      </c>
      <c r="BJ21" s="143">
        <f t="shared" si="37"/>
        <v>6.8987869247152514E-2</v>
      </c>
      <c r="BK21" s="135">
        <v>4115</v>
      </c>
      <c r="BL21" s="143">
        <f t="shared" si="38"/>
        <v>0.52487244897959184</v>
      </c>
      <c r="BM21" s="143">
        <f t="shared" si="39"/>
        <v>7.6210760255579227E-2</v>
      </c>
      <c r="BN21" s="135">
        <f t="shared" si="40"/>
        <v>7840</v>
      </c>
      <c r="BO21" s="143">
        <f t="shared" si="41"/>
        <v>0.14519862950273174</v>
      </c>
      <c r="BP21" s="135">
        <v>53995</v>
      </c>
      <c r="BR21" s="136">
        <v>40509</v>
      </c>
      <c r="BS21" s="143">
        <f t="shared" si="42"/>
        <v>0.85960742705570292</v>
      </c>
      <c r="BT21" s="136">
        <v>3088</v>
      </c>
      <c r="BU21" s="143">
        <f t="shared" si="43"/>
        <v>6.5527851458885941E-2</v>
      </c>
      <c r="BV21" s="136">
        <v>3528</v>
      </c>
      <c r="BW21" s="143">
        <f t="shared" si="44"/>
        <v>0.53325272067714635</v>
      </c>
      <c r="BX21" s="143">
        <f t="shared" si="45"/>
        <v>7.4864721485411137E-2</v>
      </c>
      <c r="BY21" s="135">
        <f t="shared" si="46"/>
        <v>6616</v>
      </c>
      <c r="BZ21" s="143">
        <f t="shared" si="47"/>
        <v>0.14039257294429708</v>
      </c>
      <c r="CA21" s="136">
        <v>47125</v>
      </c>
      <c r="CC21" s="143">
        <f t="shared" si="48"/>
        <v>-1.3460387701680898E-3</v>
      </c>
      <c r="CD21" s="143">
        <f t="shared" si="4"/>
        <v>8.3802716975545088E-3</v>
      </c>
    </row>
    <row r="22" spans="1:82" s="134" customFormat="1" x14ac:dyDescent="0.25">
      <c r="A22" s="134" t="s">
        <v>20</v>
      </c>
      <c r="B22" s="134">
        <v>21937</v>
      </c>
      <c r="C22" s="145">
        <f t="shared" si="0"/>
        <v>0.80440761248212389</v>
      </c>
      <c r="D22" s="134">
        <v>1443</v>
      </c>
      <c r="E22" s="145">
        <f t="shared" si="1"/>
        <v>5.2913351178907997E-2</v>
      </c>
      <c r="F22" s="134">
        <v>3891</v>
      </c>
      <c r="G22" s="145">
        <f t="shared" si="5"/>
        <v>0.72947131608548932</v>
      </c>
      <c r="H22" s="145">
        <f t="shared" si="6"/>
        <v>0.14267903633896814</v>
      </c>
      <c r="I22" s="134">
        <f t="shared" si="49"/>
        <v>5334</v>
      </c>
      <c r="J22" s="145">
        <f t="shared" si="8"/>
        <v>0.19559238751787614</v>
      </c>
      <c r="K22" s="134">
        <v>27271</v>
      </c>
      <c r="M22" s="134">
        <v>23758</v>
      </c>
      <c r="N22" s="145">
        <f t="shared" si="9"/>
        <v>0.81135168362816745</v>
      </c>
      <c r="O22" s="134">
        <v>1757</v>
      </c>
      <c r="P22" s="145">
        <f t="shared" si="10"/>
        <v>6.0002732053821457E-2</v>
      </c>
      <c r="Q22" s="134">
        <v>3767</v>
      </c>
      <c r="R22" s="145">
        <f t="shared" si="11"/>
        <v>0.68193338160753081</v>
      </c>
      <c r="S22" s="145">
        <f t="shared" si="12"/>
        <v>0.12864558431801107</v>
      </c>
      <c r="T22" s="134">
        <f t="shared" si="13"/>
        <v>5524</v>
      </c>
      <c r="U22" s="145">
        <f t="shared" si="14"/>
        <v>0.18864831637183252</v>
      </c>
      <c r="V22" s="134">
        <v>29282</v>
      </c>
      <c r="X22" s="134">
        <v>22134</v>
      </c>
      <c r="Y22" s="145">
        <f t="shared" si="2"/>
        <v>0.78726658367419522</v>
      </c>
      <c r="Z22" s="134">
        <v>1555</v>
      </c>
      <c r="AA22" s="145">
        <f t="shared" si="3"/>
        <v>5.5308554152587584E-2</v>
      </c>
      <c r="AB22" s="134">
        <v>4426</v>
      </c>
      <c r="AC22" s="145">
        <f t="shared" si="15"/>
        <v>0.74001003176726299</v>
      </c>
      <c r="AD22" s="145">
        <f t="shared" si="16"/>
        <v>0.15742486217321713</v>
      </c>
      <c r="AE22" s="134">
        <f t="shared" si="17"/>
        <v>5981</v>
      </c>
      <c r="AF22" s="145">
        <f t="shared" si="18"/>
        <v>0.21273341632580473</v>
      </c>
      <c r="AG22" s="134">
        <v>28115</v>
      </c>
      <c r="AI22" s="134">
        <v>18843</v>
      </c>
      <c r="AJ22" s="145">
        <f t="shared" si="19"/>
        <v>0.80142055120789379</v>
      </c>
      <c r="AK22" s="134">
        <v>1500</v>
      </c>
      <c r="AL22" s="145">
        <f t="shared" si="20"/>
        <v>6.3797209935352164E-2</v>
      </c>
      <c r="AM22" s="134">
        <v>3169</v>
      </c>
      <c r="AN22" s="145">
        <f t="shared" si="21"/>
        <v>0.6787320625401585</v>
      </c>
      <c r="AO22" s="145">
        <f t="shared" si="22"/>
        <v>0.134782238856754</v>
      </c>
      <c r="AP22" s="134">
        <f t="shared" si="23"/>
        <v>4669</v>
      </c>
      <c r="AQ22" s="145">
        <f t="shared" si="24"/>
        <v>0.19857944879210615</v>
      </c>
      <c r="AR22" s="134">
        <v>23512</v>
      </c>
      <c r="AT22" s="134">
        <f t="shared" si="25"/>
        <v>86672</v>
      </c>
      <c r="AU22" s="145">
        <f t="shared" si="26"/>
        <v>0.80118321316324648</v>
      </c>
      <c r="AV22" s="134">
        <f t="shared" si="27"/>
        <v>6255</v>
      </c>
      <c r="AW22" s="145">
        <f t="shared" si="28"/>
        <v>5.7820299500831944E-2</v>
      </c>
      <c r="AX22" s="134">
        <f t="shared" si="29"/>
        <v>15253</v>
      </c>
      <c r="AY22" s="145">
        <f t="shared" si="30"/>
        <v>0.70917798028640511</v>
      </c>
      <c r="AZ22" s="145">
        <f t="shared" si="31"/>
        <v>0.1409964873359216</v>
      </c>
      <c r="BA22" s="134">
        <f t="shared" si="50"/>
        <v>21508</v>
      </c>
      <c r="BB22" s="145">
        <f t="shared" si="33"/>
        <v>0.19881678683675355</v>
      </c>
      <c r="BC22" s="146">
        <f t="shared" si="34"/>
        <v>108180</v>
      </c>
      <c r="BE22" s="145">
        <f t="shared" si="35"/>
        <v>-5.073925354533082E-2</v>
      </c>
      <c r="BG22" s="134">
        <v>45574</v>
      </c>
      <c r="BH22" s="145">
        <f t="shared" si="36"/>
        <v>0.82031067192253004</v>
      </c>
      <c r="BI22" s="134">
        <v>3012</v>
      </c>
      <c r="BJ22" s="145">
        <f t="shared" si="37"/>
        <v>5.4214590420649064E-2</v>
      </c>
      <c r="BK22" s="134">
        <v>6971</v>
      </c>
      <c r="BL22" s="145">
        <f t="shared" si="38"/>
        <v>0.69828708804968442</v>
      </c>
      <c r="BM22" s="145">
        <f t="shared" si="39"/>
        <v>0.12547473765682093</v>
      </c>
      <c r="BN22" s="134">
        <f t="shared" si="40"/>
        <v>9983</v>
      </c>
      <c r="BO22" s="145">
        <f t="shared" si="41"/>
        <v>0.17968932807746998</v>
      </c>
      <c r="BP22" s="134">
        <v>55557</v>
      </c>
      <c r="BR22" s="134">
        <v>40874</v>
      </c>
      <c r="BS22" s="145">
        <f t="shared" si="42"/>
        <v>0.80690948573684729</v>
      </c>
      <c r="BT22" s="134">
        <v>2947</v>
      </c>
      <c r="BU22" s="145">
        <f t="shared" si="43"/>
        <v>5.8177869904254269E-2</v>
      </c>
      <c r="BV22" s="134">
        <v>6834</v>
      </c>
      <c r="BW22" s="145">
        <f t="shared" si="44"/>
        <v>0.6987015642572334</v>
      </c>
      <c r="BX22" s="145">
        <f t="shared" si="45"/>
        <v>0.13491264435889844</v>
      </c>
      <c r="BY22" s="134">
        <f t="shared" si="46"/>
        <v>9781</v>
      </c>
      <c r="BZ22" s="145">
        <f t="shared" si="47"/>
        <v>0.19309051426315271</v>
      </c>
      <c r="CA22" s="134">
        <v>50655</v>
      </c>
      <c r="CC22" s="145">
        <f t="shared" si="48"/>
        <v>9.4379067020775032E-3</v>
      </c>
      <c r="CD22" s="145">
        <f t="shared" si="4"/>
        <v>4.1447620754897496E-4</v>
      </c>
    </row>
    <row r="23" spans="1:82" x14ac:dyDescent="0.25">
      <c r="A23" s="135" t="s">
        <v>220</v>
      </c>
      <c r="B23" s="135">
        <v>654030</v>
      </c>
      <c r="C23" s="143">
        <f t="shared" si="0"/>
        <v>0.81188475241133606</v>
      </c>
      <c r="D23" s="135">
        <v>55436</v>
      </c>
      <c r="E23" s="143">
        <f t="shared" si="1"/>
        <v>6.8815869508546748E-2</v>
      </c>
      <c r="F23" s="135">
        <v>96104</v>
      </c>
      <c r="G23" s="143">
        <f t="shared" si="5"/>
        <v>0.63418239408736965</v>
      </c>
      <c r="H23" s="143">
        <f t="shared" si="6"/>
        <v>0.11929937808011719</v>
      </c>
      <c r="I23" s="135">
        <f t="shared" si="49"/>
        <v>151540</v>
      </c>
      <c r="J23" s="143">
        <f t="shared" si="8"/>
        <v>0.18811524758866394</v>
      </c>
      <c r="K23" s="135">
        <v>805570</v>
      </c>
      <c r="M23" s="135">
        <v>655327</v>
      </c>
      <c r="N23" s="143">
        <f t="shared" si="9"/>
        <v>0.81431358417416377</v>
      </c>
      <c r="O23" s="135">
        <v>56087</v>
      </c>
      <c r="P23" s="143">
        <f t="shared" si="10"/>
        <v>6.9694070281823159E-2</v>
      </c>
      <c r="Q23" s="135">
        <v>93346</v>
      </c>
      <c r="R23" s="143">
        <f t="shared" si="11"/>
        <v>0.62466791137165156</v>
      </c>
      <c r="S23" s="143">
        <f t="shared" si="12"/>
        <v>0.11599234554401312</v>
      </c>
      <c r="T23" s="135">
        <f t="shared" si="13"/>
        <v>149433</v>
      </c>
      <c r="U23" s="143">
        <f t="shared" si="14"/>
        <v>0.18568641582583628</v>
      </c>
      <c r="V23" s="135">
        <v>804760</v>
      </c>
      <c r="X23" s="135">
        <v>674813</v>
      </c>
      <c r="Y23" s="143">
        <f t="shared" si="2"/>
        <v>0.80677086259933506</v>
      </c>
      <c r="Z23" s="135">
        <v>54620</v>
      </c>
      <c r="AA23" s="143">
        <f t="shared" si="3"/>
        <v>6.5300793723854875E-2</v>
      </c>
      <c r="AB23" s="135">
        <v>107004</v>
      </c>
      <c r="AC23" s="143">
        <f t="shared" si="15"/>
        <v>0.66205514032569424</v>
      </c>
      <c r="AD23" s="143">
        <f t="shared" si="16"/>
        <v>0.12792834367681008</v>
      </c>
      <c r="AE23" s="135">
        <f t="shared" si="17"/>
        <v>161624</v>
      </c>
      <c r="AF23" s="143">
        <f t="shared" si="18"/>
        <v>0.19322913740066497</v>
      </c>
      <c r="AG23" s="135">
        <v>836437</v>
      </c>
      <c r="AI23" s="135">
        <v>658611</v>
      </c>
      <c r="AJ23" s="143">
        <f t="shared" si="19"/>
        <v>0.81544566468978663</v>
      </c>
      <c r="AK23" s="135">
        <v>49330</v>
      </c>
      <c r="AL23" s="143">
        <f t="shared" si="20"/>
        <v>6.1076924981737592E-2</v>
      </c>
      <c r="AM23" s="135">
        <v>99729</v>
      </c>
      <c r="AN23" s="143">
        <f t="shared" si="21"/>
        <v>0.66905721895356873</v>
      </c>
      <c r="AO23" s="143">
        <f t="shared" si="22"/>
        <v>0.12347741032847574</v>
      </c>
      <c r="AP23" s="135">
        <f t="shared" si="23"/>
        <v>149059</v>
      </c>
      <c r="AQ23" s="143">
        <f t="shared" si="24"/>
        <v>0.18455433531021334</v>
      </c>
      <c r="AR23" s="136">
        <v>807670</v>
      </c>
      <c r="AT23" s="135">
        <f t="shared" si="25"/>
        <v>2642781</v>
      </c>
      <c r="AU23" s="143">
        <f t="shared" si="26"/>
        <v>0.81205474249463117</v>
      </c>
      <c r="AV23" s="135">
        <f t="shared" si="27"/>
        <v>215473</v>
      </c>
      <c r="AW23" s="143">
        <f t="shared" si="28"/>
        <v>6.6208994059494777E-2</v>
      </c>
      <c r="AX23" s="135">
        <f t="shared" si="29"/>
        <v>396183</v>
      </c>
      <c r="AY23" s="143">
        <f t="shared" si="30"/>
        <v>0.64772192212616242</v>
      </c>
      <c r="AZ23" s="143">
        <f t="shared" si="31"/>
        <v>0.12173626344587404</v>
      </c>
      <c r="BA23" s="135">
        <f t="shared" si="50"/>
        <v>611656</v>
      </c>
      <c r="BB23" s="143">
        <f t="shared" si="33"/>
        <v>0.18794525750536883</v>
      </c>
      <c r="BC23" s="139">
        <f t="shared" si="34"/>
        <v>3254437</v>
      </c>
      <c r="BE23" s="143">
        <f t="shared" si="35"/>
        <v>3.4874824866199083E-2</v>
      </c>
      <c r="BG23" s="135">
        <v>1219640</v>
      </c>
      <c r="BH23" s="143">
        <f t="shared" si="36"/>
        <v>0.8152662897509495</v>
      </c>
      <c r="BI23" s="135">
        <v>100932</v>
      </c>
      <c r="BJ23" s="143">
        <f t="shared" si="37"/>
        <v>6.7467824240876689E-2</v>
      </c>
      <c r="BK23" s="135">
        <v>175430</v>
      </c>
      <c r="BL23" s="143">
        <f t="shared" si="38"/>
        <v>0.63478336384886491</v>
      </c>
      <c r="BM23" s="143">
        <f t="shared" si="39"/>
        <v>0.11726588600817378</v>
      </c>
      <c r="BN23" s="135">
        <f t="shared" si="40"/>
        <v>276362</v>
      </c>
      <c r="BO23" s="143">
        <f t="shared" si="41"/>
        <v>0.18473371024905047</v>
      </c>
      <c r="BP23" s="135">
        <v>1496002</v>
      </c>
      <c r="BR23" s="136">
        <v>1244938</v>
      </c>
      <c r="BS23" s="143">
        <f t="shared" si="42"/>
        <v>0.81291031161154925</v>
      </c>
      <c r="BT23" s="136">
        <v>94886</v>
      </c>
      <c r="BU23" s="143">
        <f t="shared" si="43"/>
        <v>6.1957951181162006E-2</v>
      </c>
      <c r="BV23" s="136">
        <v>191634</v>
      </c>
      <c r="BW23" s="143">
        <f t="shared" si="44"/>
        <v>0.66883289124668432</v>
      </c>
      <c r="BX23" s="143">
        <f t="shared" si="45"/>
        <v>0.12513173720728873</v>
      </c>
      <c r="BY23" s="135">
        <f t="shared" si="46"/>
        <v>286520</v>
      </c>
      <c r="BZ23" s="143">
        <f t="shared" si="47"/>
        <v>0.18708968838845075</v>
      </c>
      <c r="CA23" s="136">
        <v>1531458</v>
      </c>
      <c r="CC23" s="143">
        <f t="shared" si="48"/>
        <v>7.8658511991149538E-3</v>
      </c>
      <c r="CD23" s="143">
        <f t="shared" si="4"/>
        <v>3.4049527397819412E-2</v>
      </c>
    </row>
    <row r="24" spans="1:82" x14ac:dyDescent="0.25">
      <c r="C24" s="143"/>
      <c r="E24" s="143"/>
      <c r="G24" s="143"/>
      <c r="H24" s="143"/>
      <c r="J24" s="143"/>
      <c r="N24" s="143"/>
      <c r="P24" s="143"/>
      <c r="R24" s="143"/>
      <c r="S24" s="143"/>
      <c r="U24" s="143"/>
      <c r="Y24" s="143"/>
      <c r="AA24" s="143"/>
      <c r="AC24" s="143"/>
      <c r="AD24" s="143"/>
      <c r="AF24" s="143"/>
      <c r="AJ24" s="143"/>
      <c r="AL24" s="143"/>
      <c r="AN24" s="143"/>
      <c r="AO24" s="143"/>
      <c r="AQ24" s="143"/>
      <c r="AU24" s="143"/>
      <c r="AW24" s="143"/>
      <c r="AY24" s="143"/>
      <c r="AZ24" s="143"/>
      <c r="BB24" s="143"/>
      <c r="BE24" s="143"/>
      <c r="BH24" s="143"/>
      <c r="BJ24" s="143"/>
      <c r="BL24" s="143"/>
      <c r="BM24" s="143"/>
      <c r="BO24" s="143"/>
      <c r="BS24" s="143"/>
      <c r="BU24" s="143"/>
      <c r="BW24" s="143"/>
      <c r="BX24" s="143"/>
      <c r="BZ24" s="143"/>
      <c r="CC24" s="143"/>
      <c r="CD24" s="143"/>
    </row>
    <row r="25" spans="1:82" s="134" customFormat="1" x14ac:dyDescent="0.25">
      <c r="C25" s="145"/>
      <c r="E25" s="145"/>
      <c r="G25" s="145"/>
      <c r="H25" s="145"/>
      <c r="J25" s="145"/>
      <c r="N25" s="145"/>
      <c r="P25" s="145"/>
      <c r="R25" s="145"/>
      <c r="S25" s="145"/>
      <c r="U25" s="145"/>
      <c r="Y25" s="145"/>
      <c r="AA25" s="145"/>
      <c r="AC25" s="145"/>
      <c r="AD25" s="145"/>
      <c r="AF25" s="145"/>
      <c r="AJ25" s="145"/>
      <c r="AL25" s="145"/>
      <c r="AN25" s="145"/>
      <c r="AO25" s="145"/>
      <c r="AQ25" s="145"/>
      <c r="AU25" s="145"/>
      <c r="AW25" s="145"/>
      <c r="AY25" s="145"/>
      <c r="AZ25" s="145"/>
      <c r="BB25" s="145"/>
      <c r="BC25" s="146"/>
      <c r="BE25" s="145"/>
      <c r="BH25" s="145"/>
      <c r="BJ25" s="145"/>
      <c r="BL25" s="145"/>
      <c r="BM25" s="145"/>
      <c r="BO25" s="145"/>
      <c r="BS25" s="145"/>
      <c r="BU25" s="145"/>
      <c r="BW25" s="145"/>
      <c r="BX25" s="145"/>
      <c r="BZ25" s="145"/>
      <c r="CC25" s="145"/>
      <c r="CD25" s="145"/>
    </row>
    <row r="26" spans="1:82" x14ac:dyDescent="0.25">
      <c r="A26" s="136" t="s">
        <v>4</v>
      </c>
      <c r="B26" s="136">
        <v>15387</v>
      </c>
      <c r="C26" s="143">
        <f t="shared" ref="C26:C33" si="52">B26/K26</f>
        <v>0.86912562132851334</v>
      </c>
      <c r="D26" s="136">
        <v>966</v>
      </c>
      <c r="E26" s="143">
        <f t="shared" ref="E26:E33" si="53">D26/K26</f>
        <v>5.4563940352462717E-2</v>
      </c>
      <c r="F26" s="136">
        <v>1351</v>
      </c>
      <c r="G26" s="143">
        <f t="shared" si="5"/>
        <v>0.58308157099697888</v>
      </c>
      <c r="H26" s="143">
        <f t="shared" si="6"/>
        <v>7.6310438319023954E-2</v>
      </c>
      <c r="I26" s="135">
        <f t="shared" si="49"/>
        <v>2317</v>
      </c>
      <c r="J26" s="143">
        <f t="shared" si="8"/>
        <v>0.13087437867148666</v>
      </c>
      <c r="K26" s="136">
        <v>17704</v>
      </c>
      <c r="M26" s="136">
        <v>16545</v>
      </c>
      <c r="N26" s="143">
        <f t="shared" si="9"/>
        <v>0.87442524179483117</v>
      </c>
      <c r="O26" s="136">
        <v>1123</v>
      </c>
      <c r="P26" s="143">
        <f t="shared" si="10"/>
        <v>5.9352042703874001E-2</v>
      </c>
      <c r="Q26" s="136">
        <v>1253</v>
      </c>
      <c r="R26" s="143">
        <f t="shared" si="11"/>
        <v>0.52735690235690236</v>
      </c>
      <c r="S26" s="143">
        <f t="shared" si="12"/>
        <v>6.6222715501294854E-2</v>
      </c>
      <c r="T26" s="135">
        <f t="shared" si="13"/>
        <v>2376</v>
      </c>
      <c r="U26" s="143">
        <f t="shared" si="14"/>
        <v>0.12557475820516886</v>
      </c>
      <c r="V26" s="136">
        <v>18921</v>
      </c>
      <c r="X26" s="136">
        <v>16779</v>
      </c>
      <c r="Y26" s="143">
        <f t="shared" ref="Y26:Y33" si="54">X26/AG26</f>
        <v>0.86006458557588805</v>
      </c>
      <c r="Z26" s="136">
        <v>1149</v>
      </c>
      <c r="AA26" s="143">
        <f t="shared" ref="AA26:AA33" si="55">Z26/AG26</f>
        <v>5.8895894202675686E-2</v>
      </c>
      <c r="AB26" s="136">
        <v>1581</v>
      </c>
      <c r="AC26" s="143">
        <f t="shared" si="15"/>
        <v>0.57912087912087917</v>
      </c>
      <c r="AD26" s="143">
        <f t="shared" si="16"/>
        <v>8.1039520221436262E-2</v>
      </c>
      <c r="AE26" s="135">
        <f t="shared" si="17"/>
        <v>2730</v>
      </c>
      <c r="AF26" s="143">
        <f t="shared" si="18"/>
        <v>0.13993541442411195</v>
      </c>
      <c r="AG26" s="136">
        <v>19509</v>
      </c>
      <c r="AI26" s="136">
        <v>14417</v>
      </c>
      <c r="AJ26" s="143">
        <f t="shared" si="19"/>
        <v>0.87412841811677677</v>
      </c>
      <c r="AK26" s="136">
        <v>617</v>
      </c>
      <c r="AL26" s="143">
        <f t="shared" si="20"/>
        <v>3.7409810222518644E-2</v>
      </c>
      <c r="AM26" s="136">
        <v>1459</v>
      </c>
      <c r="AN26" s="143">
        <f t="shared" si="21"/>
        <v>0.70279383429672448</v>
      </c>
      <c r="AO26" s="143">
        <f t="shared" si="22"/>
        <v>8.8461771660704541E-2</v>
      </c>
      <c r="AP26" s="135">
        <f t="shared" si="23"/>
        <v>2076</v>
      </c>
      <c r="AQ26" s="143">
        <f t="shared" si="24"/>
        <v>0.1258715818832232</v>
      </c>
      <c r="AR26" s="136">
        <v>16493</v>
      </c>
      <c r="AT26" s="136">
        <v>63128</v>
      </c>
      <c r="AU26" s="143">
        <f t="shared" si="26"/>
        <v>0.86920842111060626</v>
      </c>
      <c r="AV26" s="136">
        <v>3855</v>
      </c>
      <c r="AW26" s="143">
        <f t="shared" si="28"/>
        <v>5.3079433268619108E-2</v>
      </c>
      <c r="AX26" s="136">
        <v>5644</v>
      </c>
      <c r="AY26" s="143">
        <f t="shared" si="30"/>
        <v>0.59416780713759343</v>
      </c>
      <c r="AZ26" s="143">
        <f t="shared" si="31"/>
        <v>7.7712145620774636E-2</v>
      </c>
      <c r="BA26" s="135">
        <f t="shared" si="50"/>
        <v>9499</v>
      </c>
      <c r="BB26" s="143">
        <f t="shared" si="33"/>
        <v>0.13079157888939374</v>
      </c>
      <c r="BC26" s="139">
        <v>72627</v>
      </c>
      <c r="BE26" s="143">
        <f t="shared" si="35"/>
        <v>0.1197122632997456</v>
      </c>
      <c r="BG26" s="135">
        <v>28741</v>
      </c>
      <c r="BH26" s="143">
        <f t="shared" si="36"/>
        <v>0.87798991904689172</v>
      </c>
      <c r="BI26" s="135">
        <v>1842</v>
      </c>
      <c r="BJ26" s="143">
        <f t="shared" si="37"/>
        <v>5.6270047349931268E-2</v>
      </c>
      <c r="BK26" s="135">
        <v>2152</v>
      </c>
      <c r="BL26" s="143">
        <f t="shared" si="38"/>
        <v>0.53880821231847775</v>
      </c>
      <c r="BM26" s="143">
        <f t="shared" ref="BM26:BM40" si="56">BK26/BP26</f>
        <v>6.5740033603177025E-2</v>
      </c>
      <c r="BN26" s="135">
        <f t="shared" ref="BN26:BN40" si="57">BI26+BK26</f>
        <v>3994</v>
      </c>
      <c r="BO26" s="143">
        <f t="shared" si="41"/>
        <v>0.12201008095310829</v>
      </c>
      <c r="BP26" s="135">
        <v>32735</v>
      </c>
      <c r="BR26" s="135">
        <v>28715</v>
      </c>
      <c r="BS26" s="143">
        <f t="shared" si="42"/>
        <v>0.86726064633041378</v>
      </c>
      <c r="BT26" s="135">
        <v>1593</v>
      </c>
      <c r="BU26" s="143">
        <f t="shared" si="43"/>
        <v>4.8112352763515553E-2</v>
      </c>
      <c r="BV26" s="135">
        <v>2802</v>
      </c>
      <c r="BW26" s="143">
        <f t="shared" ref="BW26:BW40" si="58">BV26/BY26</f>
        <v>0.63754266211604094</v>
      </c>
      <c r="BX26" s="143">
        <f t="shared" ref="BX26:BX40" si="59">BV26/CA26</f>
        <v>8.4627000906070671E-2</v>
      </c>
      <c r="BY26" s="135">
        <f t="shared" ref="BY26:BY40" si="60">BT26+BV26</f>
        <v>4395</v>
      </c>
      <c r="BZ26" s="143">
        <f t="shared" si="47"/>
        <v>0.13273935366958622</v>
      </c>
      <c r="CA26" s="135">
        <v>33110</v>
      </c>
      <c r="CC26" s="143">
        <f t="shared" si="48"/>
        <v>1.8886967302893645E-2</v>
      </c>
      <c r="CD26" s="143">
        <f t="shared" ref="CD26:CD40" si="61">BW26-BL26</f>
        <v>9.8734449797563184E-2</v>
      </c>
    </row>
    <row r="27" spans="1:82" x14ac:dyDescent="0.25">
      <c r="A27" s="135" t="s">
        <v>5</v>
      </c>
      <c r="B27" s="135">
        <v>29337</v>
      </c>
      <c r="C27" s="143">
        <f t="shared" si="52"/>
        <v>0.82919728660260039</v>
      </c>
      <c r="D27" s="135">
        <v>2831</v>
      </c>
      <c r="E27" s="143">
        <f t="shared" si="53"/>
        <v>8.0016958733747881E-2</v>
      </c>
      <c r="F27" s="135">
        <v>3212</v>
      </c>
      <c r="G27" s="143">
        <f t="shared" si="5"/>
        <v>0.53152407744497765</v>
      </c>
      <c r="H27" s="143">
        <f t="shared" si="6"/>
        <v>9.0785754663651783E-2</v>
      </c>
      <c r="I27" s="135">
        <f t="shared" si="49"/>
        <v>6043</v>
      </c>
      <c r="J27" s="143">
        <f t="shared" si="8"/>
        <v>0.17080271339739966</v>
      </c>
      <c r="K27" s="135">
        <v>35380</v>
      </c>
      <c r="M27" s="135">
        <v>31156</v>
      </c>
      <c r="N27" s="143">
        <f t="shared" si="9"/>
        <v>0.83298131165949252</v>
      </c>
      <c r="O27" s="135">
        <v>2775</v>
      </c>
      <c r="P27" s="143">
        <f t="shared" si="10"/>
        <v>7.4191909739860437E-2</v>
      </c>
      <c r="Q27" s="135">
        <v>3472</v>
      </c>
      <c r="R27" s="143">
        <f t="shared" si="11"/>
        <v>0.55578677765327356</v>
      </c>
      <c r="S27" s="143">
        <f t="shared" si="12"/>
        <v>9.2826778600647003E-2</v>
      </c>
      <c r="T27" s="135">
        <f t="shared" si="13"/>
        <v>6247</v>
      </c>
      <c r="U27" s="143">
        <f t="shared" si="14"/>
        <v>0.16701868834050745</v>
      </c>
      <c r="V27" s="135">
        <v>37403</v>
      </c>
      <c r="X27" s="135">
        <v>27137</v>
      </c>
      <c r="Y27" s="143">
        <f t="shared" si="54"/>
        <v>0.82473255531242406</v>
      </c>
      <c r="Z27" s="135">
        <v>2441</v>
      </c>
      <c r="AA27" s="143">
        <f t="shared" si="55"/>
        <v>7.4185509360564061E-2</v>
      </c>
      <c r="AB27" s="135">
        <v>3326</v>
      </c>
      <c r="AC27" s="143">
        <f t="shared" si="15"/>
        <v>0.57672966880527132</v>
      </c>
      <c r="AD27" s="143">
        <f t="shared" si="16"/>
        <v>0.10108193532701192</v>
      </c>
      <c r="AE27" s="135">
        <f t="shared" si="17"/>
        <v>5767</v>
      </c>
      <c r="AF27" s="143">
        <f t="shared" si="18"/>
        <v>0.17526744468757599</v>
      </c>
      <c r="AG27" s="135">
        <v>32904</v>
      </c>
      <c r="AI27" s="135">
        <v>29585</v>
      </c>
      <c r="AJ27" s="143">
        <f t="shared" si="19"/>
        <v>0.85224981275566059</v>
      </c>
      <c r="AK27" s="135">
        <v>2672</v>
      </c>
      <c r="AL27" s="143">
        <f t="shared" si="20"/>
        <v>7.6971826928616691E-2</v>
      </c>
      <c r="AM27" s="135">
        <v>2457</v>
      </c>
      <c r="AN27" s="143">
        <f t="shared" si="21"/>
        <v>0.47904074868395397</v>
      </c>
      <c r="AO27" s="143">
        <f t="shared" si="22"/>
        <v>7.0778360315722766E-2</v>
      </c>
      <c r="AP27" s="135">
        <f t="shared" si="23"/>
        <v>5129</v>
      </c>
      <c r="AQ27" s="143">
        <f t="shared" si="24"/>
        <v>0.14775018724433947</v>
      </c>
      <c r="AR27" s="136">
        <v>34714</v>
      </c>
      <c r="AT27" s="135">
        <v>117215</v>
      </c>
      <c r="AU27" s="143">
        <f t="shared" si="26"/>
        <v>0.8348587260774496</v>
      </c>
      <c r="AV27" s="135">
        <v>10719</v>
      </c>
      <c r="AW27" s="143">
        <f t="shared" si="28"/>
        <v>7.6345610074002326E-2</v>
      </c>
      <c r="AX27" s="135">
        <v>12467</v>
      </c>
      <c r="AY27" s="143">
        <f t="shared" si="30"/>
        <v>0.53769516087294056</v>
      </c>
      <c r="AZ27" s="143">
        <f t="shared" si="31"/>
        <v>8.879566384854809E-2</v>
      </c>
      <c r="BA27" s="135">
        <f t="shared" si="50"/>
        <v>23186</v>
      </c>
      <c r="BB27" s="143">
        <f t="shared" si="33"/>
        <v>0.1651412739225504</v>
      </c>
      <c r="BC27" s="139">
        <v>140401</v>
      </c>
      <c r="BE27" s="143">
        <f t="shared" si="35"/>
        <v>-5.2483328761023684E-2</v>
      </c>
      <c r="BG27" s="135">
        <v>53141</v>
      </c>
      <c r="BH27" s="143">
        <f t="shared" si="36"/>
        <v>0.8369056805833347</v>
      </c>
      <c r="BI27" s="135">
        <v>4725</v>
      </c>
      <c r="BJ27" s="143">
        <f t="shared" si="37"/>
        <v>7.4412964392018527E-2</v>
      </c>
      <c r="BK27" s="135">
        <v>5631</v>
      </c>
      <c r="BL27" s="143">
        <f t="shared" si="38"/>
        <v>0.54374275782155268</v>
      </c>
      <c r="BM27" s="143">
        <f t="shared" si="56"/>
        <v>8.868135502464683E-2</v>
      </c>
      <c r="BN27" s="135">
        <f t="shared" si="57"/>
        <v>10356</v>
      </c>
      <c r="BO27" s="143">
        <f t="shared" si="41"/>
        <v>0.16309431941666536</v>
      </c>
      <c r="BP27" s="135">
        <v>63497</v>
      </c>
      <c r="BR27" s="135">
        <v>51165</v>
      </c>
      <c r="BS27" s="143">
        <f t="shared" si="42"/>
        <v>0.84316601298572891</v>
      </c>
      <c r="BT27" s="135">
        <v>4473</v>
      </c>
      <c r="BU27" s="143">
        <f t="shared" si="43"/>
        <v>7.3712138690221155E-2</v>
      </c>
      <c r="BV27" s="135">
        <v>5044</v>
      </c>
      <c r="BW27" s="143">
        <f t="shared" si="58"/>
        <v>0.52999894924871283</v>
      </c>
      <c r="BX27" s="143">
        <f t="shared" si="59"/>
        <v>8.3121848324049966E-2</v>
      </c>
      <c r="BY27" s="135">
        <f t="shared" si="60"/>
        <v>9517</v>
      </c>
      <c r="BZ27" s="143">
        <f t="shared" si="47"/>
        <v>0.15683398701427112</v>
      </c>
      <c r="CA27" s="135">
        <v>60682</v>
      </c>
      <c r="CC27" s="143">
        <f t="shared" si="48"/>
        <v>-5.559506700596864E-3</v>
      </c>
      <c r="CD27" s="143">
        <f t="shared" si="61"/>
        <v>-1.3743808572839855E-2</v>
      </c>
    </row>
    <row r="28" spans="1:82" x14ac:dyDescent="0.25">
      <c r="A28" s="135" t="s">
        <v>6</v>
      </c>
      <c r="B28" s="135">
        <v>5746</v>
      </c>
      <c r="C28" s="143">
        <f t="shared" si="52"/>
        <v>0.79927667269439417</v>
      </c>
      <c r="D28" s="135">
        <v>399</v>
      </c>
      <c r="E28" s="143">
        <f t="shared" si="53"/>
        <v>5.5501460564751706E-2</v>
      </c>
      <c r="F28" s="135">
        <v>1044</v>
      </c>
      <c r="G28" s="143">
        <f t="shared" si="5"/>
        <v>0.72349272349272353</v>
      </c>
      <c r="H28" s="143">
        <f t="shared" si="6"/>
        <v>0.14522186674085408</v>
      </c>
      <c r="I28" s="135">
        <f t="shared" si="49"/>
        <v>1443</v>
      </c>
      <c r="J28" s="143">
        <f t="shared" si="8"/>
        <v>0.2007233273056058</v>
      </c>
      <c r="K28" s="135">
        <v>7189</v>
      </c>
      <c r="M28" s="135">
        <v>6130</v>
      </c>
      <c r="N28" s="143">
        <f t="shared" si="9"/>
        <v>0.80604865220249833</v>
      </c>
      <c r="O28" s="135">
        <v>457</v>
      </c>
      <c r="P28" s="143">
        <f t="shared" si="10"/>
        <v>6.0092044707429321E-2</v>
      </c>
      <c r="Q28" s="135">
        <v>1018</v>
      </c>
      <c r="R28" s="143">
        <f t="shared" si="11"/>
        <v>0.69016949152542373</v>
      </c>
      <c r="S28" s="143">
        <f t="shared" si="12"/>
        <v>0.13385930309007232</v>
      </c>
      <c r="T28" s="135">
        <f t="shared" si="13"/>
        <v>1475</v>
      </c>
      <c r="U28" s="143">
        <f t="shared" si="14"/>
        <v>0.19395134779750164</v>
      </c>
      <c r="V28" s="135">
        <v>7605</v>
      </c>
      <c r="X28" s="135">
        <v>5882</v>
      </c>
      <c r="Y28" s="143">
        <f t="shared" si="54"/>
        <v>0.81649083842309833</v>
      </c>
      <c r="Z28" s="135">
        <v>392</v>
      </c>
      <c r="AA28" s="143">
        <f t="shared" si="55"/>
        <v>5.4414214325374792E-2</v>
      </c>
      <c r="AB28" s="135">
        <v>930</v>
      </c>
      <c r="AC28" s="143">
        <f t="shared" si="15"/>
        <v>0.70347957639939485</v>
      </c>
      <c r="AD28" s="143">
        <f t="shared" si="16"/>
        <v>0.12909494725152693</v>
      </c>
      <c r="AE28" s="135">
        <f t="shared" si="17"/>
        <v>1322</v>
      </c>
      <c r="AF28" s="143">
        <f t="shared" si="18"/>
        <v>0.18350916157690172</v>
      </c>
      <c r="AG28" s="135">
        <v>7204</v>
      </c>
      <c r="AI28" s="135">
        <v>5945</v>
      </c>
      <c r="AJ28" s="143">
        <f t="shared" si="19"/>
        <v>0.81853228693377389</v>
      </c>
      <c r="AK28" s="135">
        <v>432</v>
      </c>
      <c r="AL28" s="143">
        <f t="shared" si="20"/>
        <v>5.9479553903345722E-2</v>
      </c>
      <c r="AM28" s="135">
        <v>886</v>
      </c>
      <c r="AN28" s="143">
        <f t="shared" si="21"/>
        <v>0.67223065250379366</v>
      </c>
      <c r="AO28" s="143">
        <f t="shared" si="22"/>
        <v>0.12198815916288035</v>
      </c>
      <c r="AP28" s="135">
        <f t="shared" si="23"/>
        <v>1318</v>
      </c>
      <c r="AQ28" s="143">
        <f t="shared" si="24"/>
        <v>0.18146771306622608</v>
      </c>
      <c r="AR28" s="136">
        <v>7263</v>
      </c>
      <c r="AT28" s="135">
        <v>23703</v>
      </c>
      <c r="AU28" s="143">
        <f t="shared" si="26"/>
        <v>0.81005433853935271</v>
      </c>
      <c r="AV28" s="135">
        <v>1680</v>
      </c>
      <c r="AW28" s="143">
        <f t="shared" si="28"/>
        <v>5.741430573117802E-2</v>
      </c>
      <c r="AX28" s="135">
        <v>3878</v>
      </c>
      <c r="AY28" s="143">
        <f t="shared" si="30"/>
        <v>0.69773299748110829</v>
      </c>
      <c r="AZ28" s="143">
        <f t="shared" si="31"/>
        <v>0.13253135572946925</v>
      </c>
      <c r="BA28" s="135">
        <f t="shared" si="50"/>
        <v>5558</v>
      </c>
      <c r="BB28" s="143">
        <f t="shared" si="33"/>
        <v>0.18994566146064729</v>
      </c>
      <c r="BC28" s="139">
        <v>29261</v>
      </c>
      <c r="BE28" s="143">
        <f t="shared" si="35"/>
        <v>-5.1262070988929875E-2</v>
      </c>
      <c r="BG28" s="135">
        <v>11002</v>
      </c>
      <c r="BH28" s="143">
        <f t="shared" si="36"/>
        <v>0.81034101789791557</v>
      </c>
      <c r="BI28" s="135">
        <v>775</v>
      </c>
      <c r="BJ28" s="143">
        <f t="shared" si="37"/>
        <v>5.7081829564705013E-2</v>
      </c>
      <c r="BK28" s="135">
        <v>1800</v>
      </c>
      <c r="BL28" s="143">
        <f t="shared" si="38"/>
        <v>0.69902912621359226</v>
      </c>
      <c r="BM28" s="143">
        <f t="shared" si="56"/>
        <v>0.13257715253737939</v>
      </c>
      <c r="BN28" s="135">
        <f t="shared" si="57"/>
        <v>2575</v>
      </c>
      <c r="BO28" s="143">
        <f t="shared" si="41"/>
        <v>0.1896589821020844</v>
      </c>
      <c r="BP28" s="135">
        <v>13577</v>
      </c>
      <c r="BR28" s="135">
        <v>11368</v>
      </c>
      <c r="BS28" s="143">
        <f t="shared" si="42"/>
        <v>0.82186234817813764</v>
      </c>
      <c r="BT28" s="135">
        <v>752</v>
      </c>
      <c r="BU28" s="143">
        <f t="shared" si="43"/>
        <v>5.4366685945633313E-2</v>
      </c>
      <c r="BV28" s="135">
        <v>1712</v>
      </c>
      <c r="BW28" s="143">
        <f t="shared" si="58"/>
        <v>0.69480519480519476</v>
      </c>
      <c r="BX28" s="143">
        <f t="shared" si="59"/>
        <v>0.12377096587622903</v>
      </c>
      <c r="BY28" s="135">
        <f t="shared" si="60"/>
        <v>2464</v>
      </c>
      <c r="BZ28" s="143">
        <f t="shared" si="47"/>
        <v>0.17813765182186234</v>
      </c>
      <c r="CA28" s="135">
        <v>13832</v>
      </c>
      <c r="CC28" s="143">
        <f t="shared" si="48"/>
        <v>-8.8061866611503642E-3</v>
      </c>
      <c r="CD28" s="143">
        <f t="shared" si="61"/>
        <v>-4.2239314083974966E-3</v>
      </c>
    </row>
    <row r="29" spans="1:82" x14ac:dyDescent="0.25">
      <c r="A29" s="135" t="s">
        <v>25</v>
      </c>
      <c r="B29" s="135">
        <v>27398</v>
      </c>
      <c r="C29" s="143">
        <f t="shared" si="52"/>
        <v>0.83251291400790028</v>
      </c>
      <c r="D29" s="135">
        <v>1557</v>
      </c>
      <c r="E29" s="143">
        <f t="shared" si="53"/>
        <v>4.7310847766636278E-2</v>
      </c>
      <c r="F29" s="135">
        <v>3955</v>
      </c>
      <c r="G29" s="143">
        <f t="shared" si="5"/>
        <v>0.71752539912917268</v>
      </c>
      <c r="H29" s="143">
        <f t="shared" si="6"/>
        <v>0.12017623822546339</v>
      </c>
      <c r="I29" s="135">
        <f t="shared" si="49"/>
        <v>5512</v>
      </c>
      <c r="J29" s="143">
        <f t="shared" si="8"/>
        <v>0.16748708599209966</v>
      </c>
      <c r="K29" s="135">
        <v>32910</v>
      </c>
      <c r="M29" s="135">
        <v>27054</v>
      </c>
      <c r="N29" s="143">
        <f t="shared" si="9"/>
        <v>0.83120314612264967</v>
      </c>
      <c r="O29" s="135">
        <v>1550</v>
      </c>
      <c r="P29" s="143">
        <f t="shared" si="10"/>
        <v>4.7621973700380973E-2</v>
      </c>
      <c r="Q29" s="135">
        <v>3944</v>
      </c>
      <c r="R29" s="143">
        <f t="shared" si="11"/>
        <v>0.71787404441208591</v>
      </c>
      <c r="S29" s="143">
        <f t="shared" si="12"/>
        <v>0.1211748801769694</v>
      </c>
      <c r="T29" s="135">
        <f t="shared" si="13"/>
        <v>5494</v>
      </c>
      <c r="U29" s="143">
        <f t="shared" si="14"/>
        <v>0.16879685387735038</v>
      </c>
      <c r="V29" s="135">
        <v>32548</v>
      </c>
      <c r="X29" s="135">
        <v>26280</v>
      </c>
      <c r="Y29" s="143">
        <f t="shared" si="54"/>
        <v>0.84547823569153557</v>
      </c>
      <c r="Z29" s="135">
        <v>1129</v>
      </c>
      <c r="AA29" s="143">
        <f t="shared" si="55"/>
        <v>3.6322105330888269E-2</v>
      </c>
      <c r="AB29" s="135">
        <v>3674</v>
      </c>
      <c r="AC29" s="143">
        <f t="shared" si="15"/>
        <v>0.76493858005413284</v>
      </c>
      <c r="AD29" s="143">
        <f t="shared" si="16"/>
        <v>0.11819965897757617</v>
      </c>
      <c r="AE29" s="135">
        <f t="shared" si="17"/>
        <v>4803</v>
      </c>
      <c r="AF29" s="143">
        <f t="shared" si="18"/>
        <v>0.15452176430846443</v>
      </c>
      <c r="AG29" s="135">
        <v>31083</v>
      </c>
      <c r="AI29" s="135">
        <v>26461</v>
      </c>
      <c r="AJ29" s="143">
        <f t="shared" si="19"/>
        <v>0.82386823588019176</v>
      </c>
      <c r="AK29" s="135">
        <v>1114</v>
      </c>
      <c r="AL29" s="143">
        <f t="shared" si="20"/>
        <v>3.4684600535525252E-2</v>
      </c>
      <c r="AM29" s="135">
        <v>4543</v>
      </c>
      <c r="AN29" s="143">
        <f t="shared" si="21"/>
        <v>0.8030758352483649</v>
      </c>
      <c r="AO29" s="143">
        <f t="shared" si="22"/>
        <v>0.14144716358428297</v>
      </c>
      <c r="AP29" s="135">
        <f t="shared" si="23"/>
        <v>5657</v>
      </c>
      <c r="AQ29" s="143">
        <f t="shared" si="24"/>
        <v>0.17613176411980822</v>
      </c>
      <c r="AR29" s="136">
        <v>32118</v>
      </c>
      <c r="AT29" s="135">
        <v>107193</v>
      </c>
      <c r="AU29" s="143">
        <f t="shared" si="26"/>
        <v>0.83315586161869748</v>
      </c>
      <c r="AV29" s="135">
        <v>5350</v>
      </c>
      <c r="AW29" s="143">
        <f t="shared" si="28"/>
        <v>4.1582788611756662E-2</v>
      </c>
      <c r="AX29" s="135">
        <v>16116</v>
      </c>
      <c r="AY29" s="143">
        <f t="shared" si="30"/>
        <v>0.75076865741172083</v>
      </c>
      <c r="AZ29" s="143">
        <f t="shared" si="31"/>
        <v>0.12526134976954587</v>
      </c>
      <c r="BA29" s="135">
        <f t="shared" si="50"/>
        <v>21466</v>
      </c>
      <c r="BB29" s="143">
        <f t="shared" si="33"/>
        <v>0.16684413838130252</v>
      </c>
      <c r="BC29" s="139">
        <v>128659</v>
      </c>
      <c r="BE29" s="143">
        <f t="shared" si="35"/>
        <v>8.5550436119192219E-2</v>
      </c>
      <c r="BG29" s="135">
        <v>52158</v>
      </c>
      <c r="BH29" s="143">
        <f t="shared" si="36"/>
        <v>0.83431441550962948</v>
      </c>
      <c r="BI29" s="135">
        <v>2886</v>
      </c>
      <c r="BJ29" s="143">
        <f t="shared" si="37"/>
        <v>4.6164181969415831E-2</v>
      </c>
      <c r="BK29" s="135">
        <v>7472</v>
      </c>
      <c r="BL29" s="143">
        <f t="shared" si="38"/>
        <v>0.72137478277659783</v>
      </c>
      <c r="BM29" s="143">
        <f t="shared" si="56"/>
        <v>0.11952140252095464</v>
      </c>
      <c r="BN29" s="135">
        <f t="shared" si="57"/>
        <v>10358</v>
      </c>
      <c r="BO29" s="143">
        <f t="shared" si="41"/>
        <v>0.16568558449037046</v>
      </c>
      <c r="BP29" s="135">
        <v>62516</v>
      </c>
      <c r="BR29" s="135">
        <v>50837</v>
      </c>
      <c r="BS29" s="143">
        <f t="shared" si="42"/>
        <v>0.83647881530234469</v>
      </c>
      <c r="BT29" s="135">
        <v>2080</v>
      </c>
      <c r="BU29" s="143">
        <f t="shared" si="43"/>
        <v>3.4224598930481284E-2</v>
      </c>
      <c r="BV29" s="135">
        <v>7858</v>
      </c>
      <c r="BW29" s="143">
        <f t="shared" si="58"/>
        <v>0.79070235459851079</v>
      </c>
      <c r="BX29" s="143">
        <f t="shared" si="59"/>
        <v>0.12929658576717401</v>
      </c>
      <c r="BY29" s="135">
        <f t="shared" si="60"/>
        <v>9938</v>
      </c>
      <c r="BZ29" s="143">
        <f t="shared" si="47"/>
        <v>0.16352118469765528</v>
      </c>
      <c r="CA29" s="135">
        <v>60775</v>
      </c>
      <c r="CC29" s="143">
        <f t="shared" si="48"/>
        <v>9.7751832462193711E-3</v>
      </c>
      <c r="CD29" s="143">
        <f t="shared" si="61"/>
        <v>6.9327571821912959E-2</v>
      </c>
    </row>
    <row r="30" spans="1:82" x14ac:dyDescent="0.25">
      <c r="A30" s="135" t="s">
        <v>7</v>
      </c>
      <c r="B30" s="135">
        <v>31762</v>
      </c>
      <c r="C30" s="143">
        <f t="shared" si="52"/>
        <v>0.84608417687799675</v>
      </c>
      <c r="D30" s="135">
        <v>2193</v>
      </c>
      <c r="E30" s="143">
        <f t="shared" si="53"/>
        <v>5.8417687799680339E-2</v>
      </c>
      <c r="F30" s="135">
        <v>3585</v>
      </c>
      <c r="G30" s="143">
        <f t="shared" si="5"/>
        <v>0.62045690550363453</v>
      </c>
      <c r="H30" s="143">
        <f t="shared" si="6"/>
        <v>9.5498135322322861E-2</v>
      </c>
      <c r="I30" s="135">
        <f t="shared" si="49"/>
        <v>5778</v>
      </c>
      <c r="J30" s="143">
        <f t="shared" si="8"/>
        <v>0.15391582312200319</v>
      </c>
      <c r="K30" s="135">
        <v>37540</v>
      </c>
      <c r="M30" s="135">
        <v>23784</v>
      </c>
      <c r="N30" s="143">
        <f t="shared" si="9"/>
        <v>0.85856616850768896</v>
      </c>
      <c r="O30" s="135">
        <v>1493</v>
      </c>
      <c r="P30" s="143">
        <f t="shared" si="10"/>
        <v>5.3895025629918415E-2</v>
      </c>
      <c r="Q30" s="135">
        <v>2425</v>
      </c>
      <c r="R30" s="143">
        <f t="shared" si="11"/>
        <v>0.61893823379275137</v>
      </c>
      <c r="S30" s="143">
        <f t="shared" si="12"/>
        <v>8.7538805862392613E-2</v>
      </c>
      <c r="T30" s="135">
        <f t="shared" si="13"/>
        <v>3918</v>
      </c>
      <c r="U30" s="143">
        <f t="shared" si="14"/>
        <v>0.14143383149231104</v>
      </c>
      <c r="V30" s="135">
        <v>27702</v>
      </c>
      <c r="X30" s="135">
        <v>31224</v>
      </c>
      <c r="Y30" s="143">
        <f t="shared" si="54"/>
        <v>0.85664901643392133</v>
      </c>
      <c r="Z30" s="135">
        <v>1663</v>
      </c>
      <c r="AA30" s="143">
        <f t="shared" si="55"/>
        <v>4.5625394386677273E-2</v>
      </c>
      <c r="AB30" s="135">
        <v>3562</v>
      </c>
      <c r="AC30" s="143">
        <f t="shared" si="15"/>
        <v>0.68172248803827751</v>
      </c>
      <c r="AD30" s="143">
        <f t="shared" si="16"/>
        <v>9.7725589179401356E-2</v>
      </c>
      <c r="AE30" s="135">
        <f t="shared" si="17"/>
        <v>5225</v>
      </c>
      <c r="AF30" s="143">
        <f t="shared" si="18"/>
        <v>0.14335098356607864</v>
      </c>
      <c r="AG30" s="135">
        <v>36449</v>
      </c>
      <c r="AI30" s="135">
        <v>28329</v>
      </c>
      <c r="AJ30" s="143">
        <f t="shared" si="19"/>
        <v>0.87578446223761086</v>
      </c>
      <c r="AK30" s="135">
        <v>1577</v>
      </c>
      <c r="AL30" s="143">
        <f t="shared" si="20"/>
        <v>4.8752589111818713E-2</v>
      </c>
      <c r="AM30" s="135">
        <v>2441</v>
      </c>
      <c r="AN30" s="143">
        <f t="shared" si="21"/>
        <v>0.60751617720258833</v>
      </c>
      <c r="AO30" s="143">
        <f t="shared" si="22"/>
        <v>7.5462948650570377E-2</v>
      </c>
      <c r="AP30" s="135">
        <f t="shared" si="23"/>
        <v>4018</v>
      </c>
      <c r="AQ30" s="143">
        <f t="shared" si="24"/>
        <v>0.1242155377623891</v>
      </c>
      <c r="AR30" s="136">
        <v>32347</v>
      </c>
      <c r="AT30" s="135">
        <v>115099</v>
      </c>
      <c r="AU30" s="143">
        <f t="shared" si="26"/>
        <v>0.85870424804906076</v>
      </c>
      <c r="AV30" s="135">
        <v>6926</v>
      </c>
      <c r="AW30" s="143">
        <f t="shared" si="28"/>
        <v>5.1671913934854298E-2</v>
      </c>
      <c r="AX30" s="135">
        <v>12013</v>
      </c>
      <c r="AY30" s="143">
        <f t="shared" si="30"/>
        <v>0.63429959343154341</v>
      </c>
      <c r="AZ30" s="143">
        <f t="shared" si="31"/>
        <v>8.9623838016084992E-2</v>
      </c>
      <c r="BA30" s="135">
        <f t="shared" si="50"/>
        <v>18939</v>
      </c>
      <c r="BB30" s="143">
        <f t="shared" si="33"/>
        <v>0.1412957519509393</v>
      </c>
      <c r="BC30" s="139">
        <v>134038</v>
      </c>
      <c r="BE30" s="143">
        <f t="shared" si="35"/>
        <v>-1.29407283010462E-2</v>
      </c>
      <c r="BG30" s="135">
        <v>55339</v>
      </c>
      <c r="BH30" s="143">
        <f t="shared" si="36"/>
        <v>0.85381244792791677</v>
      </c>
      <c r="BI30" s="135">
        <v>3552</v>
      </c>
      <c r="BJ30" s="143">
        <f t="shared" si="37"/>
        <v>5.480297466596723E-2</v>
      </c>
      <c r="BK30" s="135">
        <v>5923</v>
      </c>
      <c r="BL30" s="143">
        <f t="shared" si="38"/>
        <v>0.62511873350923486</v>
      </c>
      <c r="BM30" s="143">
        <f t="shared" si="56"/>
        <v>9.1384577406115969E-2</v>
      </c>
      <c r="BN30" s="135">
        <f t="shared" si="57"/>
        <v>9475</v>
      </c>
      <c r="BO30" s="143">
        <f t="shared" si="41"/>
        <v>0.1461875520720832</v>
      </c>
      <c r="BP30" s="135">
        <v>64814</v>
      </c>
      <c r="BR30" s="135">
        <v>57119</v>
      </c>
      <c r="BS30" s="143">
        <f t="shared" si="42"/>
        <v>0.86709475665664759</v>
      </c>
      <c r="BT30" s="135">
        <v>3044</v>
      </c>
      <c r="BU30" s="143">
        <f t="shared" si="43"/>
        <v>4.6209430124176457E-2</v>
      </c>
      <c r="BV30" s="135">
        <v>5711</v>
      </c>
      <c r="BW30" s="143">
        <f t="shared" si="58"/>
        <v>0.65231296402055972</v>
      </c>
      <c r="BX30" s="143">
        <f t="shared" si="59"/>
        <v>8.6695813219176007E-2</v>
      </c>
      <c r="BY30" s="135">
        <f t="shared" si="60"/>
        <v>8755</v>
      </c>
      <c r="BZ30" s="143">
        <f t="shared" si="47"/>
        <v>0.13290524334335246</v>
      </c>
      <c r="CA30" s="135">
        <v>65874</v>
      </c>
      <c r="CC30" s="143">
        <f t="shared" si="48"/>
        <v>-4.6887641869399616E-3</v>
      </c>
      <c r="CD30" s="143">
        <f t="shared" si="61"/>
        <v>2.7194230511324857E-2</v>
      </c>
    </row>
    <row r="31" spans="1:82" x14ac:dyDescent="0.25">
      <c r="A31" s="135" t="s">
        <v>8</v>
      </c>
      <c r="B31" s="135">
        <v>11232</v>
      </c>
      <c r="C31" s="143">
        <f t="shared" si="52"/>
        <v>0.86280534644338613</v>
      </c>
      <c r="D31" s="135">
        <v>626</v>
      </c>
      <c r="E31" s="143">
        <f t="shared" si="53"/>
        <v>4.8087263788600398E-2</v>
      </c>
      <c r="F31" s="135">
        <v>1160</v>
      </c>
      <c r="G31" s="143">
        <f t="shared" si="5"/>
        <v>0.64949608062709963</v>
      </c>
      <c r="H31" s="143">
        <f t="shared" si="6"/>
        <v>8.9107389768013523E-2</v>
      </c>
      <c r="I31" s="135">
        <f t="shared" si="49"/>
        <v>1786</v>
      </c>
      <c r="J31" s="143">
        <f t="shared" si="8"/>
        <v>0.13719465355661392</v>
      </c>
      <c r="K31" s="135">
        <v>13018</v>
      </c>
      <c r="M31" s="135">
        <v>10835</v>
      </c>
      <c r="N31" s="143">
        <f t="shared" si="9"/>
        <v>0.85591278931985149</v>
      </c>
      <c r="O31" s="135">
        <v>541</v>
      </c>
      <c r="P31" s="143">
        <f t="shared" si="10"/>
        <v>4.2736393080022118E-2</v>
      </c>
      <c r="Q31" s="135">
        <v>1283</v>
      </c>
      <c r="R31" s="143">
        <f t="shared" si="11"/>
        <v>0.70339912280701755</v>
      </c>
      <c r="S31" s="143">
        <f t="shared" si="12"/>
        <v>0.10135081760012639</v>
      </c>
      <c r="T31" s="135">
        <f t="shared" si="13"/>
        <v>1824</v>
      </c>
      <c r="U31" s="143">
        <f t="shared" si="14"/>
        <v>0.14408721068014851</v>
      </c>
      <c r="V31" s="135">
        <v>12659</v>
      </c>
      <c r="X31" s="135">
        <v>11283</v>
      </c>
      <c r="Y31" s="143">
        <f t="shared" si="54"/>
        <v>0.85802281368821298</v>
      </c>
      <c r="Z31" s="135">
        <v>483</v>
      </c>
      <c r="AA31" s="143">
        <f t="shared" si="55"/>
        <v>3.6730038022813688E-2</v>
      </c>
      <c r="AB31" s="135">
        <v>1384</v>
      </c>
      <c r="AC31" s="143">
        <f t="shared" si="15"/>
        <v>0.74129619710765937</v>
      </c>
      <c r="AD31" s="143">
        <f t="shared" si="16"/>
        <v>0.10524714828897339</v>
      </c>
      <c r="AE31" s="135">
        <f t="shared" si="17"/>
        <v>1867</v>
      </c>
      <c r="AF31" s="143">
        <f t="shared" si="18"/>
        <v>0.14197718631178707</v>
      </c>
      <c r="AG31" s="135">
        <v>13150</v>
      </c>
      <c r="AI31" s="135">
        <v>12201</v>
      </c>
      <c r="AJ31" s="143">
        <f t="shared" si="19"/>
        <v>0.85868111760152022</v>
      </c>
      <c r="AK31" s="135">
        <v>551</v>
      </c>
      <c r="AL31" s="143">
        <f t="shared" si="20"/>
        <v>3.8778239144204377E-2</v>
      </c>
      <c r="AM31" s="135">
        <v>1457</v>
      </c>
      <c r="AN31" s="143">
        <f t="shared" si="21"/>
        <v>0.72559760956175301</v>
      </c>
      <c r="AO31" s="143">
        <f t="shared" si="22"/>
        <v>0.10254064325427546</v>
      </c>
      <c r="AP31" s="135">
        <f t="shared" si="23"/>
        <v>2008</v>
      </c>
      <c r="AQ31" s="143">
        <f t="shared" si="24"/>
        <v>0.14131888239847984</v>
      </c>
      <c r="AR31" s="136">
        <v>14209</v>
      </c>
      <c r="AT31" s="135">
        <v>45551</v>
      </c>
      <c r="AU31" s="143">
        <f t="shared" si="26"/>
        <v>0.85886944716796143</v>
      </c>
      <c r="AV31" s="135">
        <v>2201</v>
      </c>
      <c r="AW31" s="143">
        <f t="shared" si="28"/>
        <v>4.1500113130703675E-2</v>
      </c>
      <c r="AX31" s="135">
        <v>5284</v>
      </c>
      <c r="AY31" s="143">
        <f t="shared" si="30"/>
        <v>0.70594522378089508</v>
      </c>
      <c r="AZ31" s="143">
        <f t="shared" si="31"/>
        <v>9.9630439701334936E-2</v>
      </c>
      <c r="BA31" s="135">
        <f t="shared" si="50"/>
        <v>7485</v>
      </c>
      <c r="BB31" s="143">
        <f t="shared" si="33"/>
        <v>0.14113055283203862</v>
      </c>
      <c r="BC31" s="139">
        <v>53036</v>
      </c>
      <c r="BE31" s="143">
        <f t="shared" si="35"/>
        <v>7.6101528934653384E-2</v>
      </c>
      <c r="BG31" s="135">
        <v>21969</v>
      </c>
      <c r="BH31" s="143">
        <f t="shared" si="36"/>
        <v>0.86149562762244614</v>
      </c>
      <c r="BI31" s="135">
        <v>1125</v>
      </c>
      <c r="BJ31" s="143">
        <f t="shared" si="37"/>
        <v>4.4115917022861849E-2</v>
      </c>
      <c r="BK31" s="135">
        <v>2407</v>
      </c>
      <c r="BL31" s="143">
        <f t="shared" si="38"/>
        <v>0.68148357870894682</v>
      </c>
      <c r="BM31" s="143">
        <f t="shared" si="56"/>
        <v>9.4388455354691966E-2</v>
      </c>
      <c r="BN31" s="135">
        <f t="shared" si="57"/>
        <v>3532</v>
      </c>
      <c r="BO31" s="143">
        <f t="shared" si="41"/>
        <v>0.13850437237755381</v>
      </c>
      <c r="BP31" s="135">
        <v>25501</v>
      </c>
      <c r="BR31" s="135">
        <v>22963</v>
      </c>
      <c r="BS31" s="143">
        <f t="shared" si="42"/>
        <v>0.8600696655305442</v>
      </c>
      <c r="BT31" s="135">
        <v>1003</v>
      </c>
      <c r="BU31" s="143">
        <f t="shared" si="43"/>
        <v>3.7566950073036447E-2</v>
      </c>
      <c r="BV31" s="135">
        <v>2733</v>
      </c>
      <c r="BW31" s="143">
        <f t="shared" si="58"/>
        <v>0.73153104925053536</v>
      </c>
      <c r="BX31" s="143">
        <f t="shared" si="59"/>
        <v>0.10236338439641934</v>
      </c>
      <c r="BY31" s="135">
        <f t="shared" si="60"/>
        <v>3736</v>
      </c>
      <c r="BZ31" s="143">
        <f t="shared" si="47"/>
        <v>0.1399303344694558</v>
      </c>
      <c r="CA31" s="135">
        <v>26699</v>
      </c>
      <c r="CC31" s="143">
        <f t="shared" si="48"/>
        <v>7.9749290417273772E-3</v>
      </c>
      <c r="CD31" s="143">
        <f t="shared" si="61"/>
        <v>5.0047470541588535E-2</v>
      </c>
    </row>
    <row r="32" spans="1:82" x14ac:dyDescent="0.25">
      <c r="A32" s="135" t="s">
        <v>9</v>
      </c>
      <c r="B32" s="135">
        <v>25228</v>
      </c>
      <c r="C32" s="143">
        <f t="shared" si="52"/>
        <v>0.83033275186782085</v>
      </c>
      <c r="D32" s="135">
        <v>1790</v>
      </c>
      <c r="E32" s="143">
        <f t="shared" si="53"/>
        <v>5.8914524569660669E-2</v>
      </c>
      <c r="F32" s="135">
        <v>3365</v>
      </c>
      <c r="G32" s="143">
        <f t="shared" si="5"/>
        <v>0.65276430649854511</v>
      </c>
      <c r="H32" s="143">
        <f t="shared" si="6"/>
        <v>0.11075272356251852</v>
      </c>
      <c r="I32" s="135">
        <f t="shared" si="49"/>
        <v>5155</v>
      </c>
      <c r="J32" s="143">
        <f t="shared" si="8"/>
        <v>0.16966724813217918</v>
      </c>
      <c r="K32" s="135">
        <v>30383</v>
      </c>
      <c r="M32" s="135">
        <v>23895</v>
      </c>
      <c r="N32" s="143">
        <f t="shared" si="9"/>
        <v>0.85005336179295621</v>
      </c>
      <c r="O32" s="135">
        <v>1640</v>
      </c>
      <c r="P32" s="143">
        <f t="shared" si="10"/>
        <v>5.8342226965492711E-2</v>
      </c>
      <c r="Q32" s="135">
        <v>2575</v>
      </c>
      <c r="R32" s="143">
        <f t="shared" si="11"/>
        <v>0.61091340450771059</v>
      </c>
      <c r="S32" s="143">
        <f t="shared" si="12"/>
        <v>9.1604411241551054E-2</v>
      </c>
      <c r="T32" s="135">
        <f t="shared" si="13"/>
        <v>4215</v>
      </c>
      <c r="U32" s="143">
        <f t="shared" si="14"/>
        <v>0.14994663820704376</v>
      </c>
      <c r="V32" s="135">
        <v>28110</v>
      </c>
      <c r="X32" s="135">
        <v>22956</v>
      </c>
      <c r="Y32" s="143">
        <f t="shared" si="54"/>
        <v>0.84490246595509755</v>
      </c>
      <c r="Z32" s="135">
        <v>1578</v>
      </c>
      <c r="AA32" s="143">
        <f t="shared" si="55"/>
        <v>5.807876334192124E-2</v>
      </c>
      <c r="AB32" s="135">
        <v>2636</v>
      </c>
      <c r="AC32" s="143">
        <f t="shared" si="15"/>
        <v>0.62553393450403416</v>
      </c>
      <c r="AD32" s="143">
        <f t="shared" si="16"/>
        <v>9.7018770702981233E-2</v>
      </c>
      <c r="AE32" s="135">
        <f t="shared" si="17"/>
        <v>4214</v>
      </c>
      <c r="AF32" s="143">
        <f t="shared" si="18"/>
        <v>0.15509753404490248</v>
      </c>
      <c r="AG32" s="135">
        <v>27170</v>
      </c>
      <c r="AI32" s="135">
        <v>24088</v>
      </c>
      <c r="AJ32" s="143">
        <f t="shared" si="19"/>
        <v>0.83930313588850169</v>
      </c>
      <c r="AK32" s="135">
        <v>1511</v>
      </c>
      <c r="AL32" s="143">
        <f t="shared" si="20"/>
        <v>5.264808362369338E-2</v>
      </c>
      <c r="AM32" s="135">
        <v>3101</v>
      </c>
      <c r="AN32" s="143">
        <f t="shared" si="21"/>
        <v>0.67237640936686904</v>
      </c>
      <c r="AO32" s="143">
        <f t="shared" si="22"/>
        <v>0.10804878048780488</v>
      </c>
      <c r="AP32" s="135">
        <f t="shared" si="23"/>
        <v>4612</v>
      </c>
      <c r="AQ32" s="143">
        <f t="shared" si="24"/>
        <v>0.16069686411149825</v>
      </c>
      <c r="AR32" s="136">
        <v>28700</v>
      </c>
      <c r="AT32" s="135">
        <v>96167</v>
      </c>
      <c r="AU32" s="143">
        <f t="shared" si="26"/>
        <v>0.84089259638169689</v>
      </c>
      <c r="AV32" s="135">
        <v>6519</v>
      </c>
      <c r="AW32" s="143">
        <f t="shared" si="28"/>
        <v>5.7002701922824688E-2</v>
      </c>
      <c r="AX32" s="135">
        <v>11677</v>
      </c>
      <c r="AY32" s="143">
        <f t="shared" si="30"/>
        <v>0.64173444713123762</v>
      </c>
      <c r="AZ32" s="143">
        <f t="shared" si="31"/>
        <v>0.10210470169547843</v>
      </c>
      <c r="BA32" s="135">
        <f t="shared" si="50"/>
        <v>18196</v>
      </c>
      <c r="BB32" s="143">
        <f t="shared" si="33"/>
        <v>0.15910740361830311</v>
      </c>
      <c r="BC32" s="139">
        <v>114363</v>
      </c>
      <c r="BE32" s="143">
        <f t="shared" si="35"/>
        <v>1.9612102868323933E-2</v>
      </c>
      <c r="BG32" s="135">
        <v>43380</v>
      </c>
      <c r="BH32" s="143">
        <f t="shared" si="36"/>
        <v>0.84526801893961534</v>
      </c>
      <c r="BI32" s="135">
        <v>2953</v>
      </c>
      <c r="BJ32" s="143">
        <f t="shared" si="37"/>
        <v>5.7539798523021768E-2</v>
      </c>
      <c r="BK32" s="135">
        <v>4988</v>
      </c>
      <c r="BL32" s="143">
        <f t="shared" si="38"/>
        <v>0.62813247701800778</v>
      </c>
      <c r="BM32" s="143">
        <f t="shared" si="56"/>
        <v>9.7192182537362878E-2</v>
      </c>
      <c r="BN32" s="135">
        <f t="shared" si="57"/>
        <v>7941</v>
      </c>
      <c r="BO32" s="143">
        <f t="shared" si="41"/>
        <v>0.15473198106038463</v>
      </c>
      <c r="BP32" s="135">
        <v>51321</v>
      </c>
      <c r="BR32" s="135">
        <v>42708</v>
      </c>
      <c r="BS32" s="143">
        <f t="shared" si="42"/>
        <v>0.84353150306142599</v>
      </c>
      <c r="BT32" s="135">
        <v>2767</v>
      </c>
      <c r="BU32" s="143">
        <f t="shared" si="43"/>
        <v>5.4651392455066165E-2</v>
      </c>
      <c r="BV32" s="135">
        <v>5155</v>
      </c>
      <c r="BW32" s="143">
        <f t="shared" si="58"/>
        <v>0.65071951527392069</v>
      </c>
      <c r="BX32" s="143">
        <f t="shared" si="59"/>
        <v>0.10181710448350779</v>
      </c>
      <c r="BY32" s="135">
        <f t="shared" si="60"/>
        <v>7922</v>
      </c>
      <c r="BZ32" s="143">
        <f t="shared" si="47"/>
        <v>0.15646849693857398</v>
      </c>
      <c r="CA32" s="135">
        <v>50630</v>
      </c>
      <c r="CC32" s="143">
        <f t="shared" si="48"/>
        <v>4.6249219461449165E-3</v>
      </c>
      <c r="CD32" s="143">
        <f t="shared" si="61"/>
        <v>2.2587038255912906E-2</v>
      </c>
    </row>
    <row r="33" spans="1:82" x14ac:dyDescent="0.25">
      <c r="A33" s="135" t="s">
        <v>10</v>
      </c>
      <c r="B33" s="135">
        <v>123958</v>
      </c>
      <c r="C33" s="143">
        <f t="shared" si="52"/>
        <v>0.82549513192418855</v>
      </c>
      <c r="D33" s="135">
        <v>11012</v>
      </c>
      <c r="E33" s="143">
        <f t="shared" si="53"/>
        <v>7.3334132470265448E-2</v>
      </c>
      <c r="F33" s="135">
        <v>15192</v>
      </c>
      <c r="G33" s="143">
        <f t="shared" si="5"/>
        <v>0.57975881544802321</v>
      </c>
      <c r="H33" s="143">
        <f t="shared" si="6"/>
        <v>0.10117073560554601</v>
      </c>
      <c r="I33" s="135">
        <f t="shared" si="49"/>
        <v>26204</v>
      </c>
      <c r="J33" s="143">
        <f t="shared" si="8"/>
        <v>0.17450486807581145</v>
      </c>
      <c r="K33" s="135">
        <v>150162</v>
      </c>
      <c r="M33" s="135">
        <v>123936</v>
      </c>
      <c r="N33" s="143">
        <f t="shared" si="9"/>
        <v>0.82190581666014551</v>
      </c>
      <c r="O33" s="135">
        <v>11896</v>
      </c>
      <c r="P33" s="143">
        <f t="shared" si="10"/>
        <v>7.8890649972478466E-2</v>
      </c>
      <c r="Q33" s="135">
        <v>14959</v>
      </c>
      <c r="R33" s="143">
        <f t="shared" si="11"/>
        <v>0.55702848631539748</v>
      </c>
      <c r="S33" s="143">
        <f t="shared" si="12"/>
        <v>9.9203533367376043E-2</v>
      </c>
      <c r="T33" s="135">
        <f t="shared" si="13"/>
        <v>26855</v>
      </c>
      <c r="U33" s="143">
        <f t="shared" si="14"/>
        <v>0.17809418333985449</v>
      </c>
      <c r="V33" s="135">
        <v>150791</v>
      </c>
      <c r="X33" s="135">
        <v>130266</v>
      </c>
      <c r="Y33" s="143">
        <f t="shared" si="54"/>
        <v>0.81393358118029302</v>
      </c>
      <c r="Z33" s="135">
        <v>11208</v>
      </c>
      <c r="AA33" s="143">
        <f t="shared" si="55"/>
        <v>7.0030303977006464E-2</v>
      </c>
      <c r="AB33" s="135">
        <v>18571</v>
      </c>
      <c r="AC33" s="143">
        <f t="shared" si="15"/>
        <v>0.62362738842808696</v>
      </c>
      <c r="AD33" s="143">
        <f t="shared" si="16"/>
        <v>0.11603611484270049</v>
      </c>
      <c r="AE33" s="135">
        <f t="shared" si="17"/>
        <v>29779</v>
      </c>
      <c r="AF33" s="143">
        <f t="shared" si="18"/>
        <v>0.18606641881970695</v>
      </c>
      <c r="AG33" s="135">
        <v>160045</v>
      </c>
      <c r="AI33" s="135">
        <v>124535</v>
      </c>
      <c r="AJ33" s="143">
        <f t="shared" si="19"/>
        <v>0.81967051266018576</v>
      </c>
      <c r="AK33" s="135">
        <v>9448</v>
      </c>
      <c r="AL33" s="143">
        <f t="shared" si="20"/>
        <v>6.2185305364864774E-2</v>
      </c>
      <c r="AM33" s="135">
        <v>17950</v>
      </c>
      <c r="AN33" s="143">
        <f t="shared" si="21"/>
        <v>0.65515731075260963</v>
      </c>
      <c r="AO33" s="143">
        <f t="shared" si="22"/>
        <v>0.11814418197494948</v>
      </c>
      <c r="AP33" s="135">
        <f t="shared" si="23"/>
        <v>27398</v>
      </c>
      <c r="AQ33" s="143">
        <f t="shared" si="24"/>
        <v>0.18032948733981427</v>
      </c>
      <c r="AR33" s="136">
        <v>151933</v>
      </c>
      <c r="AT33" s="135">
        <v>502695</v>
      </c>
      <c r="AU33" s="143">
        <f t="shared" si="26"/>
        <v>0.82014941322922152</v>
      </c>
      <c r="AV33" s="135">
        <v>43564</v>
      </c>
      <c r="AW33" s="143">
        <f t="shared" si="28"/>
        <v>7.1074884448657352E-2</v>
      </c>
      <c r="AX33" s="135">
        <v>66672</v>
      </c>
      <c r="AY33" s="143">
        <f t="shared" si="30"/>
        <v>0.60481149533727641</v>
      </c>
      <c r="AZ33" s="143">
        <f t="shared" si="31"/>
        <v>0.10877570232212108</v>
      </c>
      <c r="BA33" s="135">
        <f t="shared" si="50"/>
        <v>110236</v>
      </c>
      <c r="BB33" s="143">
        <f t="shared" si="33"/>
        <v>0.17985058677077845</v>
      </c>
      <c r="BC33" s="139">
        <v>612931</v>
      </c>
      <c r="BE33" s="143">
        <f t="shared" si="35"/>
        <v>7.5398495304586421E-2</v>
      </c>
      <c r="BG33" s="135">
        <v>218281</v>
      </c>
      <c r="BH33" s="143">
        <f t="shared" si="36"/>
        <v>0.82310552354520494</v>
      </c>
      <c r="BI33" s="135">
        <v>20334</v>
      </c>
      <c r="BJ33" s="143">
        <f t="shared" si="37"/>
        <v>7.6676521162026001E-2</v>
      </c>
      <c r="BK33" s="135">
        <v>26577</v>
      </c>
      <c r="BL33" s="143">
        <f t="shared" si="38"/>
        <v>0.56654089659141782</v>
      </c>
      <c r="BM33" s="143">
        <f t="shared" si="56"/>
        <v>0.10021795529276901</v>
      </c>
      <c r="BN33" s="135">
        <f t="shared" si="57"/>
        <v>46911</v>
      </c>
      <c r="BO33" s="143">
        <f t="shared" si="41"/>
        <v>0.17689447645479503</v>
      </c>
      <c r="BP33" s="135">
        <v>265192</v>
      </c>
      <c r="BR33" s="135">
        <v>222339</v>
      </c>
      <c r="BS33" s="143">
        <f t="shared" si="42"/>
        <v>0.81825609168160218</v>
      </c>
      <c r="BT33" s="135">
        <v>18135</v>
      </c>
      <c r="BU33" s="143">
        <f t="shared" si="43"/>
        <v>6.6740761731616388E-2</v>
      </c>
      <c r="BV33" s="135">
        <v>31249</v>
      </c>
      <c r="BW33" s="143">
        <f t="shared" si="58"/>
        <v>0.63277579782925641</v>
      </c>
      <c r="BX33" s="143">
        <f t="shared" si="59"/>
        <v>0.11500314658678139</v>
      </c>
      <c r="BY33" s="135">
        <f t="shared" si="60"/>
        <v>49384</v>
      </c>
      <c r="BZ33" s="143">
        <f t="shared" si="47"/>
        <v>0.18174390831839779</v>
      </c>
      <c r="CA33" s="135">
        <v>271723</v>
      </c>
      <c r="CC33" s="143">
        <f t="shared" si="48"/>
        <v>1.4785191294012373E-2</v>
      </c>
      <c r="CD33" s="143">
        <f t="shared" si="61"/>
        <v>6.6234901237838595E-2</v>
      </c>
    </row>
    <row r="34" spans="1:82" x14ac:dyDescent="0.25">
      <c r="A34" s="135" t="s">
        <v>22</v>
      </c>
      <c r="B34" s="135">
        <v>151181</v>
      </c>
      <c r="C34" s="143">
        <v>0.83374327186093711</v>
      </c>
      <c r="D34" s="135">
        <v>13612</v>
      </c>
      <c r="E34" s="143">
        <v>7.506838436424601E-2</v>
      </c>
      <c r="F34" s="135">
        <v>16535</v>
      </c>
      <c r="G34" s="143">
        <v>0.54847911898364676</v>
      </c>
      <c r="H34" s="143">
        <v>9.118834377481691E-2</v>
      </c>
      <c r="I34" s="135">
        <v>30147</v>
      </c>
      <c r="J34" s="143">
        <v>0.16625672813906292</v>
      </c>
      <c r="K34" s="135">
        <v>181328</v>
      </c>
      <c r="M34" s="135">
        <v>160983</v>
      </c>
      <c r="N34" s="143">
        <v>0.83309010743339751</v>
      </c>
      <c r="O34" s="135">
        <v>14515</v>
      </c>
      <c r="P34" s="143">
        <v>7.5115402926990829E-2</v>
      </c>
      <c r="Q34" s="135">
        <v>17738</v>
      </c>
      <c r="R34" s="143">
        <v>0.54996434440207109</v>
      </c>
      <c r="S34" s="143">
        <v>9.1794489639611662E-2</v>
      </c>
      <c r="T34" s="135">
        <v>32253</v>
      </c>
      <c r="U34" s="143">
        <v>0.16690989256660249</v>
      </c>
      <c r="V34" s="135">
        <v>193236</v>
      </c>
      <c r="X34" s="135">
        <v>155932</v>
      </c>
      <c r="Y34" s="143">
        <v>0.83627139187283128</v>
      </c>
      <c r="Z34" s="135">
        <v>14949</v>
      </c>
      <c r="AA34" s="143">
        <v>8.0172261223526636E-2</v>
      </c>
      <c r="AB34" s="135">
        <v>15580</v>
      </c>
      <c r="AC34" s="143">
        <v>0.51033443610992824</v>
      </c>
      <c r="AD34" s="143">
        <v>8.3556346903642054E-2</v>
      </c>
      <c r="AE34" s="135">
        <v>30529</v>
      </c>
      <c r="AF34" s="143">
        <v>0.16372860812716869</v>
      </c>
      <c r="AG34" s="135">
        <v>186461</v>
      </c>
      <c r="AI34" s="135">
        <v>165961</v>
      </c>
      <c r="AJ34" s="143">
        <v>0.83863583534619546</v>
      </c>
      <c r="AK34" s="135">
        <v>14027</v>
      </c>
      <c r="AL34" s="143">
        <v>7.0881380941312022E-2</v>
      </c>
      <c r="AM34" s="135">
        <v>17906</v>
      </c>
      <c r="AN34" s="143">
        <v>0.56073654213509538</v>
      </c>
      <c r="AO34" s="143">
        <v>9.0482783712492548E-2</v>
      </c>
      <c r="AP34" s="135">
        <v>31933</v>
      </c>
      <c r="AQ34" s="143">
        <v>0.16136416465380457</v>
      </c>
      <c r="AR34" s="136">
        <v>197894</v>
      </c>
      <c r="AT34" s="135">
        <v>634057</v>
      </c>
      <c r="AU34" s="143">
        <v>0.83547387797643757</v>
      </c>
      <c r="AV34" s="135">
        <v>57103</v>
      </c>
      <c r="AW34" s="143">
        <v>7.5242548941323123E-2</v>
      </c>
      <c r="AX34" s="135">
        <v>67759</v>
      </c>
      <c r="AY34" s="143">
        <v>0.54267110890423031</v>
      </c>
      <c r="AZ34" s="143">
        <v>8.9283573082239345E-2</v>
      </c>
      <c r="BA34" s="135">
        <v>124862</v>
      </c>
      <c r="BB34" s="143">
        <v>0.16452612202356245</v>
      </c>
      <c r="BC34" s="139">
        <v>758919</v>
      </c>
      <c r="BE34" s="143">
        <v>1.2257423151448621E-2</v>
      </c>
      <c r="BG34" s="135">
        <v>285926</v>
      </c>
      <c r="BH34" s="143">
        <f t="shared" si="36"/>
        <v>0.83579655071616488</v>
      </c>
      <c r="BI34" s="135">
        <v>24741</v>
      </c>
      <c r="BJ34" s="143">
        <f t="shared" si="37"/>
        <v>7.2320958783981287E-2</v>
      </c>
      <c r="BK34" s="135">
        <v>31433</v>
      </c>
      <c r="BL34" s="143">
        <f t="shared" si="38"/>
        <v>0.55956492327411256</v>
      </c>
      <c r="BM34" s="143">
        <f t="shared" si="56"/>
        <v>9.188249049985385E-2</v>
      </c>
      <c r="BN34" s="135">
        <f t="shared" si="57"/>
        <v>56174</v>
      </c>
      <c r="BO34" s="143">
        <f t="shared" si="41"/>
        <v>0.16420344928383512</v>
      </c>
      <c r="BP34" s="135">
        <v>342100</v>
      </c>
      <c r="BR34" s="135">
        <v>292982</v>
      </c>
      <c r="BS34" s="143">
        <f t="shared" si="42"/>
        <v>0.84100570943046349</v>
      </c>
      <c r="BT34" s="135">
        <v>25732</v>
      </c>
      <c r="BU34" s="143">
        <f t="shared" si="43"/>
        <v>7.3863783150721507E-2</v>
      </c>
      <c r="BV34" s="135">
        <v>29657</v>
      </c>
      <c r="BW34" s="143">
        <f t="shared" si="58"/>
        <v>0.53543122280597233</v>
      </c>
      <c r="BX34" s="143">
        <f t="shared" si="59"/>
        <v>8.5130507418815005E-2</v>
      </c>
      <c r="BY34" s="135">
        <f t="shared" si="60"/>
        <v>55389</v>
      </c>
      <c r="BZ34" s="143">
        <f t="shared" si="47"/>
        <v>0.15899429056953651</v>
      </c>
      <c r="CA34" s="135">
        <v>348371</v>
      </c>
      <c r="CC34" s="143">
        <f t="shared" si="48"/>
        <v>-6.7519830810388454E-3</v>
      </c>
      <c r="CD34" s="143">
        <f t="shared" si="61"/>
        <v>-2.4133700468140229E-2</v>
      </c>
    </row>
    <row r="35" spans="1:82" x14ac:dyDescent="0.25">
      <c r="A35" s="135" t="s">
        <v>16</v>
      </c>
      <c r="B35" s="135">
        <v>28784</v>
      </c>
      <c r="C35" s="143">
        <f t="shared" ref="C35:C40" si="62">B35/K35</f>
        <v>0.85559717020391179</v>
      </c>
      <c r="D35" s="135">
        <v>2837</v>
      </c>
      <c r="E35" s="143">
        <f t="shared" ref="E35:E40" si="63">D35/K35</f>
        <v>8.4329112419000055E-2</v>
      </c>
      <c r="F35" s="135">
        <v>2021</v>
      </c>
      <c r="G35" s="143">
        <f t="shared" si="5"/>
        <v>0.41601482091395636</v>
      </c>
      <c r="H35" s="143">
        <f t="shared" si="6"/>
        <v>6.0073717377088165E-2</v>
      </c>
      <c r="I35" s="135">
        <f t="shared" si="49"/>
        <v>4858</v>
      </c>
      <c r="J35" s="143">
        <f t="shared" si="8"/>
        <v>0.14440282979608823</v>
      </c>
      <c r="K35" s="135">
        <v>33642</v>
      </c>
      <c r="M35" s="135">
        <v>29350</v>
      </c>
      <c r="N35" s="143">
        <f t="shared" si="9"/>
        <v>0.86035058920091456</v>
      </c>
      <c r="O35" s="135">
        <v>2963</v>
      </c>
      <c r="P35" s="143">
        <f t="shared" si="10"/>
        <v>8.6855836313536966E-2</v>
      </c>
      <c r="Q35" s="135">
        <v>1801</v>
      </c>
      <c r="R35" s="143">
        <f t="shared" si="11"/>
        <v>0.37804366078925272</v>
      </c>
      <c r="S35" s="143">
        <f t="shared" si="12"/>
        <v>5.2793574485548458E-2</v>
      </c>
      <c r="T35" s="135">
        <f t="shared" si="13"/>
        <v>4764</v>
      </c>
      <c r="U35" s="143">
        <f t="shared" si="14"/>
        <v>0.13964941079908541</v>
      </c>
      <c r="V35" s="135">
        <v>34114</v>
      </c>
      <c r="X35" s="135">
        <v>27761</v>
      </c>
      <c r="Y35" s="143">
        <f t="shared" ref="Y35:Y40" si="64">X35/AG35</f>
        <v>0.85963336842757165</v>
      </c>
      <c r="Z35" s="135">
        <v>2484</v>
      </c>
      <c r="AA35" s="143">
        <f t="shared" ref="AA35:AA40" si="65">Z35/AG35</f>
        <v>7.6918312999318755E-2</v>
      </c>
      <c r="AB35" s="135">
        <v>2049</v>
      </c>
      <c r="AC35" s="143">
        <f t="shared" si="15"/>
        <v>0.45201853077432164</v>
      </c>
      <c r="AD35" s="143">
        <f t="shared" si="16"/>
        <v>6.3448318573109549E-2</v>
      </c>
      <c r="AE35" s="135">
        <f t="shared" si="17"/>
        <v>4533</v>
      </c>
      <c r="AF35" s="143">
        <f t="shared" si="18"/>
        <v>0.14036663157242832</v>
      </c>
      <c r="AG35" s="135">
        <v>32294</v>
      </c>
      <c r="AI35" s="135">
        <v>28757</v>
      </c>
      <c r="AJ35" s="143">
        <f t="shared" si="19"/>
        <v>0.85059749171793664</v>
      </c>
      <c r="AK35" s="135">
        <v>2964</v>
      </c>
      <c r="AL35" s="143">
        <f t="shared" si="20"/>
        <v>8.7671557027922384E-2</v>
      </c>
      <c r="AM35" s="135">
        <v>2087</v>
      </c>
      <c r="AN35" s="143">
        <f t="shared" si="21"/>
        <v>0.41318550782023361</v>
      </c>
      <c r="AO35" s="143">
        <f t="shared" si="22"/>
        <v>6.1730951254141034E-2</v>
      </c>
      <c r="AP35" s="135">
        <f t="shared" si="23"/>
        <v>5051</v>
      </c>
      <c r="AQ35" s="143">
        <f t="shared" si="24"/>
        <v>0.14940250828206342</v>
      </c>
      <c r="AR35" s="136">
        <v>33808</v>
      </c>
      <c r="AT35" s="135">
        <v>114652</v>
      </c>
      <c r="AU35" s="143">
        <f t="shared" si="26"/>
        <v>0.85651959539213196</v>
      </c>
      <c r="AV35" s="135">
        <v>11248</v>
      </c>
      <c r="AW35" s="143">
        <f t="shared" si="28"/>
        <v>8.4029344529277294E-2</v>
      </c>
      <c r="AX35" s="135">
        <v>7958</v>
      </c>
      <c r="AY35" s="143">
        <f t="shared" si="30"/>
        <v>0.41434968239091952</v>
      </c>
      <c r="AZ35" s="143">
        <f t="shared" si="31"/>
        <v>5.9451060078590745E-2</v>
      </c>
      <c r="BA35" s="135">
        <f t="shared" si="50"/>
        <v>19206</v>
      </c>
      <c r="BB35" s="143">
        <f t="shared" si="33"/>
        <v>0.14348040460786804</v>
      </c>
      <c r="BC35" s="139">
        <v>133858</v>
      </c>
      <c r="BE35" s="143">
        <f t="shared" si="35"/>
        <v>-2.8293130937227517E-3</v>
      </c>
      <c r="BG35" s="135">
        <v>51733</v>
      </c>
      <c r="BH35" s="143">
        <f t="shared" si="36"/>
        <v>0.85908102094023486</v>
      </c>
      <c r="BI35" s="135">
        <v>5132</v>
      </c>
      <c r="BJ35" s="143">
        <f t="shared" si="37"/>
        <v>8.5222272040385919E-2</v>
      </c>
      <c r="BK35" s="135">
        <v>3354</v>
      </c>
      <c r="BL35" s="143">
        <f t="shared" si="38"/>
        <v>0.39523921753476315</v>
      </c>
      <c r="BM35" s="143">
        <f t="shared" si="56"/>
        <v>5.5696707019379267E-2</v>
      </c>
      <c r="BN35" s="135">
        <f t="shared" si="57"/>
        <v>8486</v>
      </c>
      <c r="BO35" s="143">
        <f t="shared" si="41"/>
        <v>0.14091897905976519</v>
      </c>
      <c r="BP35" s="135">
        <v>60219</v>
      </c>
      <c r="BR35" s="135">
        <v>51355</v>
      </c>
      <c r="BS35" s="143">
        <f t="shared" si="42"/>
        <v>0.85601653526244725</v>
      </c>
      <c r="BT35" s="135">
        <v>4845</v>
      </c>
      <c r="BU35" s="143">
        <f t="shared" si="43"/>
        <v>8.0759421932558792E-2</v>
      </c>
      <c r="BV35" s="135">
        <v>3793</v>
      </c>
      <c r="BW35" s="143">
        <f t="shared" si="58"/>
        <v>0.43910627460060198</v>
      </c>
      <c r="BX35" s="143">
        <f t="shared" si="59"/>
        <v>6.3224042804993913E-2</v>
      </c>
      <c r="BY35" s="135">
        <f t="shared" si="60"/>
        <v>8638</v>
      </c>
      <c r="BZ35" s="143">
        <f t="shared" si="47"/>
        <v>0.14398346473755272</v>
      </c>
      <c r="CA35" s="135">
        <v>59993</v>
      </c>
      <c r="CC35" s="143">
        <f t="shared" si="48"/>
        <v>7.5273357856146458E-3</v>
      </c>
      <c r="CD35" s="143">
        <f t="shared" si="61"/>
        <v>4.3867057065838821E-2</v>
      </c>
    </row>
    <row r="36" spans="1:82" x14ac:dyDescent="0.25">
      <c r="A36" s="135" t="s">
        <v>17</v>
      </c>
      <c r="B36" s="135">
        <v>24059</v>
      </c>
      <c r="C36" s="143">
        <f t="shared" si="62"/>
        <v>0.85330732399361586</v>
      </c>
      <c r="D36" s="135">
        <v>1596</v>
      </c>
      <c r="E36" s="143">
        <f t="shared" si="63"/>
        <v>5.6605781166873557E-2</v>
      </c>
      <c r="F36" s="135">
        <v>2540</v>
      </c>
      <c r="G36" s="143">
        <f t="shared" si="5"/>
        <v>0.61411992263056092</v>
      </c>
      <c r="H36" s="143">
        <f t="shared" si="6"/>
        <v>9.0086894839510545E-2</v>
      </c>
      <c r="I36" s="135">
        <f t="shared" si="49"/>
        <v>4136</v>
      </c>
      <c r="J36" s="143">
        <f t="shared" si="8"/>
        <v>0.14669267600638411</v>
      </c>
      <c r="K36" s="135">
        <v>28195</v>
      </c>
      <c r="M36" s="135">
        <v>20060</v>
      </c>
      <c r="N36" s="143">
        <f t="shared" si="9"/>
        <v>0.85296368738838335</v>
      </c>
      <c r="O36" s="135">
        <v>1358</v>
      </c>
      <c r="P36" s="143">
        <f t="shared" si="10"/>
        <v>5.7743005357598437E-2</v>
      </c>
      <c r="Q36" s="135">
        <v>2100</v>
      </c>
      <c r="R36" s="143">
        <f t="shared" si="11"/>
        <v>0.60728744939271251</v>
      </c>
      <c r="S36" s="143">
        <f t="shared" si="12"/>
        <v>8.9293307254018198E-2</v>
      </c>
      <c r="T36" s="135">
        <f t="shared" si="13"/>
        <v>3458</v>
      </c>
      <c r="U36" s="143">
        <f t="shared" si="14"/>
        <v>0.14703631261161662</v>
      </c>
      <c r="V36" s="135">
        <v>23518</v>
      </c>
      <c r="X36" s="135">
        <v>21760</v>
      </c>
      <c r="Y36" s="143">
        <f t="shared" si="64"/>
        <v>0.86918314359896143</v>
      </c>
      <c r="Z36" s="135">
        <v>1089</v>
      </c>
      <c r="AA36" s="143">
        <f t="shared" si="65"/>
        <v>4.3499101258238464E-2</v>
      </c>
      <c r="AB36" s="135">
        <v>2186</v>
      </c>
      <c r="AC36" s="143">
        <f t="shared" si="15"/>
        <v>0.66748091603053439</v>
      </c>
      <c r="AD36" s="143">
        <f t="shared" si="16"/>
        <v>8.7317755142800074E-2</v>
      </c>
      <c r="AE36" s="135">
        <f t="shared" si="17"/>
        <v>3275</v>
      </c>
      <c r="AF36" s="143">
        <f t="shared" si="18"/>
        <v>0.13081685640103854</v>
      </c>
      <c r="AG36" s="135">
        <v>25035</v>
      </c>
      <c r="AI36" s="135">
        <v>20892</v>
      </c>
      <c r="AJ36" s="143">
        <f t="shared" si="19"/>
        <v>0.86448462779823732</v>
      </c>
      <c r="AK36" s="135">
        <v>949</v>
      </c>
      <c r="AL36" s="143">
        <f t="shared" si="20"/>
        <v>3.9268423883808502E-2</v>
      </c>
      <c r="AM36" s="135">
        <v>2326</v>
      </c>
      <c r="AN36" s="143">
        <f t="shared" si="21"/>
        <v>0.71022900763358776</v>
      </c>
      <c r="AO36" s="143">
        <f t="shared" si="22"/>
        <v>9.6246948317954231E-2</v>
      </c>
      <c r="AP36" s="135">
        <f t="shared" si="23"/>
        <v>3275</v>
      </c>
      <c r="AQ36" s="143">
        <f t="shared" si="24"/>
        <v>0.13551537220176274</v>
      </c>
      <c r="AR36" s="136">
        <v>24167</v>
      </c>
      <c r="AT36" s="135">
        <v>86771</v>
      </c>
      <c r="AU36" s="143">
        <f t="shared" si="26"/>
        <v>0.85984244165882173</v>
      </c>
      <c r="AV36" s="135">
        <v>4992</v>
      </c>
      <c r="AW36" s="143">
        <f t="shared" si="28"/>
        <v>4.9467373532180545E-2</v>
      </c>
      <c r="AX36" s="135">
        <v>9152</v>
      </c>
      <c r="AY36" s="143">
        <f t="shared" si="30"/>
        <v>0.6470588235294118</v>
      </c>
      <c r="AZ36" s="143">
        <f t="shared" si="31"/>
        <v>9.0690184808997668E-2</v>
      </c>
      <c r="BA36" s="135">
        <f t="shared" si="50"/>
        <v>14144</v>
      </c>
      <c r="BB36" s="143">
        <f t="shared" si="33"/>
        <v>0.14015755834117821</v>
      </c>
      <c r="BC36" s="139">
        <v>100915</v>
      </c>
      <c r="BE36" s="143">
        <f t="shared" si="35"/>
        <v>9.610908500302684E-2</v>
      </c>
      <c r="BG36" s="135">
        <v>42857</v>
      </c>
      <c r="BH36" s="143">
        <f t="shared" si="36"/>
        <v>0.85275682989434309</v>
      </c>
      <c r="BI36" s="135">
        <v>2867</v>
      </c>
      <c r="BJ36" s="143">
        <f t="shared" si="37"/>
        <v>5.7046779553097081E-2</v>
      </c>
      <c r="BK36" s="135">
        <v>4533</v>
      </c>
      <c r="BL36" s="143">
        <f t="shared" si="38"/>
        <v>0.61256756756756758</v>
      </c>
      <c r="BM36" s="143">
        <f t="shared" si="56"/>
        <v>9.0196390552559846E-2</v>
      </c>
      <c r="BN36" s="135">
        <f t="shared" si="57"/>
        <v>7400</v>
      </c>
      <c r="BO36" s="143">
        <f t="shared" si="41"/>
        <v>0.14724317010565693</v>
      </c>
      <c r="BP36" s="135">
        <v>50257</v>
      </c>
      <c r="BR36" s="135">
        <v>42554</v>
      </c>
      <c r="BS36" s="143">
        <f t="shared" si="42"/>
        <v>0.86710408346238488</v>
      </c>
      <c r="BT36" s="135">
        <v>2028</v>
      </c>
      <c r="BU36" s="143">
        <f t="shared" si="43"/>
        <v>4.1323661260086395E-2</v>
      </c>
      <c r="BV36" s="135">
        <v>4494</v>
      </c>
      <c r="BW36" s="143">
        <f t="shared" si="58"/>
        <v>0.68905243790248394</v>
      </c>
      <c r="BX36" s="143">
        <f t="shared" si="59"/>
        <v>9.1572255277528727E-2</v>
      </c>
      <c r="BY36" s="135">
        <f t="shared" si="60"/>
        <v>6522</v>
      </c>
      <c r="BZ36" s="143">
        <f t="shared" si="47"/>
        <v>0.13289591653761512</v>
      </c>
      <c r="CA36" s="135">
        <v>49076</v>
      </c>
      <c r="CC36" s="143">
        <f t="shared" si="48"/>
        <v>1.375864724968881E-3</v>
      </c>
      <c r="CD36" s="143">
        <f t="shared" si="61"/>
        <v>7.6484870334916355E-2</v>
      </c>
    </row>
    <row r="37" spans="1:82" x14ac:dyDescent="0.25">
      <c r="A37" s="135" t="s">
        <v>18</v>
      </c>
      <c r="B37" s="135">
        <v>20293</v>
      </c>
      <c r="C37" s="143">
        <f t="shared" si="62"/>
        <v>0.84392414538800631</v>
      </c>
      <c r="D37" s="135">
        <v>1264</v>
      </c>
      <c r="E37" s="143">
        <f t="shared" si="63"/>
        <v>5.2565915328952842E-2</v>
      </c>
      <c r="F37" s="135">
        <v>2489</v>
      </c>
      <c r="G37" s="143">
        <f t="shared" si="5"/>
        <v>0.66320277111644022</v>
      </c>
      <c r="H37" s="143">
        <f t="shared" si="6"/>
        <v>0.10350993928304084</v>
      </c>
      <c r="I37" s="135">
        <f t="shared" si="49"/>
        <v>3753</v>
      </c>
      <c r="J37" s="143">
        <f t="shared" si="8"/>
        <v>0.15607585461199369</v>
      </c>
      <c r="K37" s="135">
        <v>24046</v>
      </c>
      <c r="M37" s="135">
        <v>22308</v>
      </c>
      <c r="N37" s="143">
        <f t="shared" si="9"/>
        <v>0.83385040929989163</v>
      </c>
      <c r="O37" s="135">
        <v>1496</v>
      </c>
      <c r="P37" s="143">
        <f t="shared" si="10"/>
        <v>5.5918962359361564E-2</v>
      </c>
      <c r="Q37" s="135">
        <v>2949</v>
      </c>
      <c r="R37" s="143">
        <f t="shared" si="11"/>
        <v>0.66344206974128239</v>
      </c>
      <c r="S37" s="143">
        <f t="shared" si="12"/>
        <v>0.11023062834074683</v>
      </c>
      <c r="T37" s="135">
        <f t="shared" si="13"/>
        <v>4445</v>
      </c>
      <c r="U37" s="143">
        <f t="shared" si="14"/>
        <v>0.1661495907001084</v>
      </c>
      <c r="V37" s="135">
        <v>26753</v>
      </c>
      <c r="X37" s="135">
        <v>23547</v>
      </c>
      <c r="Y37" s="143">
        <f t="shared" si="64"/>
        <v>0.87165913970533793</v>
      </c>
      <c r="Z37" s="135">
        <v>1047</v>
      </c>
      <c r="AA37" s="143">
        <f t="shared" si="65"/>
        <v>3.8757681202339529E-2</v>
      </c>
      <c r="AB37" s="135">
        <v>2420</v>
      </c>
      <c r="AC37" s="143">
        <f t="shared" si="15"/>
        <v>0.69800980674935098</v>
      </c>
      <c r="AD37" s="143">
        <f t="shared" si="16"/>
        <v>8.9583179092322496E-2</v>
      </c>
      <c r="AE37" s="135">
        <f t="shared" si="17"/>
        <v>3467</v>
      </c>
      <c r="AF37" s="143">
        <f t="shared" si="18"/>
        <v>0.12834086029466202</v>
      </c>
      <c r="AG37" s="135">
        <v>27014</v>
      </c>
      <c r="AI37" s="135">
        <v>21474</v>
      </c>
      <c r="AJ37" s="143">
        <f t="shared" si="19"/>
        <v>0.87037937743190663</v>
      </c>
      <c r="AK37" s="135">
        <v>1067</v>
      </c>
      <c r="AL37" s="143">
        <f t="shared" si="20"/>
        <v>4.3247405966277561E-2</v>
      </c>
      <c r="AM37" s="135">
        <v>2131</v>
      </c>
      <c r="AN37" s="143">
        <f t="shared" si="21"/>
        <v>0.66635397123202</v>
      </c>
      <c r="AO37" s="143">
        <f t="shared" si="22"/>
        <v>8.6373216601815822E-2</v>
      </c>
      <c r="AP37" s="135">
        <f t="shared" si="23"/>
        <v>3198</v>
      </c>
      <c r="AQ37" s="143">
        <f t="shared" si="24"/>
        <v>0.1296206225680934</v>
      </c>
      <c r="AR37" s="136">
        <v>24672</v>
      </c>
      <c r="AT37" s="135">
        <v>87622</v>
      </c>
      <c r="AU37" s="143">
        <f t="shared" si="26"/>
        <v>0.85497389861931017</v>
      </c>
      <c r="AV37" s="135">
        <v>4874</v>
      </c>
      <c r="AW37" s="143">
        <f t="shared" si="28"/>
        <v>4.7558179245743279E-2</v>
      </c>
      <c r="AX37" s="135">
        <v>9989</v>
      </c>
      <c r="AY37" s="143">
        <f t="shared" si="30"/>
        <v>0.67207158716275317</v>
      </c>
      <c r="AZ37" s="143">
        <f t="shared" si="31"/>
        <v>9.746792213494658E-2</v>
      </c>
      <c r="BA37" s="135">
        <f t="shared" si="50"/>
        <v>14863</v>
      </c>
      <c r="BB37" s="143">
        <f t="shared" si="33"/>
        <v>0.14502610138068986</v>
      </c>
      <c r="BC37" s="139">
        <v>102485</v>
      </c>
      <c r="BE37" s="143">
        <f t="shared" si="35"/>
        <v>3.1512001155797886E-3</v>
      </c>
      <c r="BG37" s="135">
        <v>42277</v>
      </c>
      <c r="BH37" s="143">
        <f t="shared" si="36"/>
        <v>0.84002940708949292</v>
      </c>
      <c r="BI37" s="136">
        <v>2706</v>
      </c>
      <c r="BJ37" s="143">
        <f t="shared" si="37"/>
        <v>5.3767286599904623E-2</v>
      </c>
      <c r="BK37" s="136">
        <v>5345</v>
      </c>
      <c r="BL37" s="143">
        <f t="shared" si="38"/>
        <v>0.66389268413861635</v>
      </c>
      <c r="BM37" s="143">
        <f t="shared" si="56"/>
        <v>0.10620330631060244</v>
      </c>
      <c r="BN37" s="135">
        <f t="shared" si="57"/>
        <v>8051</v>
      </c>
      <c r="BO37" s="143">
        <f t="shared" si="41"/>
        <v>0.15997059291050708</v>
      </c>
      <c r="BP37" s="135">
        <v>50328</v>
      </c>
      <c r="BR37" s="135">
        <v>44425</v>
      </c>
      <c r="BS37" s="143">
        <f t="shared" si="42"/>
        <v>0.87128343924060558</v>
      </c>
      <c r="BT37" s="135">
        <v>2079</v>
      </c>
      <c r="BU37" s="143">
        <f t="shared" si="43"/>
        <v>4.0774299835255351E-2</v>
      </c>
      <c r="BV37" s="135">
        <v>4484</v>
      </c>
      <c r="BW37" s="143">
        <f t="shared" si="58"/>
        <v>0.68322413530397685</v>
      </c>
      <c r="BX37" s="143">
        <f t="shared" si="59"/>
        <v>8.794226092413901E-2</v>
      </c>
      <c r="BY37" s="135">
        <f t="shared" si="60"/>
        <v>6563</v>
      </c>
      <c r="BZ37" s="143">
        <f t="shared" si="47"/>
        <v>0.12871656075939436</v>
      </c>
      <c r="CA37" s="135">
        <v>50988</v>
      </c>
      <c r="CC37" s="143">
        <f t="shared" si="48"/>
        <v>-1.8261045386463434E-2</v>
      </c>
      <c r="CD37" s="143">
        <f t="shared" si="61"/>
        <v>1.9331451165360503E-2</v>
      </c>
    </row>
    <row r="38" spans="1:82" x14ac:dyDescent="0.25">
      <c r="A38" s="135" t="s">
        <v>19</v>
      </c>
      <c r="B38" s="135">
        <v>23605</v>
      </c>
      <c r="C38" s="143">
        <f t="shared" si="62"/>
        <v>0.82847816931068374</v>
      </c>
      <c r="D38" s="135">
        <v>2135</v>
      </c>
      <c r="E38" s="143">
        <f t="shared" si="63"/>
        <v>7.4933314614628668E-2</v>
      </c>
      <c r="F38" s="135">
        <v>2752</v>
      </c>
      <c r="G38" s="143">
        <f t="shared" si="5"/>
        <v>0.56312666257417643</v>
      </c>
      <c r="H38" s="143">
        <f t="shared" si="6"/>
        <v>9.658851607468763E-2</v>
      </c>
      <c r="I38" s="135">
        <f t="shared" si="49"/>
        <v>4887</v>
      </c>
      <c r="J38" s="143">
        <f t="shared" si="8"/>
        <v>0.17152183068931631</v>
      </c>
      <c r="K38" s="135">
        <v>28492</v>
      </c>
      <c r="M38" s="135">
        <v>22837</v>
      </c>
      <c r="N38" s="143">
        <f t="shared" si="9"/>
        <v>0.85152317386927179</v>
      </c>
      <c r="O38" s="135">
        <v>1916</v>
      </c>
      <c r="P38" s="143">
        <f t="shared" si="10"/>
        <v>7.1441888213579927E-2</v>
      </c>
      <c r="Q38" s="135">
        <v>2066</v>
      </c>
      <c r="R38" s="143">
        <f t="shared" si="11"/>
        <v>0.51883475640381715</v>
      </c>
      <c r="S38" s="143">
        <f t="shared" si="12"/>
        <v>7.7034937917148286E-2</v>
      </c>
      <c r="T38" s="135">
        <f t="shared" si="13"/>
        <v>3982</v>
      </c>
      <c r="U38" s="143">
        <f t="shared" si="14"/>
        <v>0.14847682613072821</v>
      </c>
      <c r="V38" s="135">
        <v>26819</v>
      </c>
      <c r="X38" s="135">
        <v>19187</v>
      </c>
      <c r="Y38" s="143">
        <f t="shared" si="64"/>
        <v>0.85771122038444347</v>
      </c>
      <c r="Z38" s="135">
        <v>1508</v>
      </c>
      <c r="AA38" s="143">
        <f t="shared" si="65"/>
        <v>6.7411712114438985E-2</v>
      </c>
      <c r="AB38" s="135">
        <v>1675</v>
      </c>
      <c r="AC38" s="143">
        <f t="shared" si="15"/>
        <v>0.52623311341501733</v>
      </c>
      <c r="AD38" s="143">
        <f t="shared" si="16"/>
        <v>7.487706750111757E-2</v>
      </c>
      <c r="AE38" s="135">
        <f t="shared" si="17"/>
        <v>3183</v>
      </c>
      <c r="AF38" s="143">
        <f t="shared" si="18"/>
        <v>0.14228877961555655</v>
      </c>
      <c r="AG38" s="135">
        <v>22370</v>
      </c>
      <c r="AI38" s="135">
        <v>21509</v>
      </c>
      <c r="AJ38" s="143">
        <f t="shared" si="19"/>
        <v>0.85689813154854388</v>
      </c>
      <c r="AK38" s="135">
        <v>1683</v>
      </c>
      <c r="AL38" s="143">
        <f t="shared" si="20"/>
        <v>6.704912154894227E-2</v>
      </c>
      <c r="AM38" s="135">
        <v>1909</v>
      </c>
      <c r="AN38" s="143">
        <f t="shared" si="21"/>
        <v>0.53145879732739421</v>
      </c>
      <c r="AO38" s="143">
        <f t="shared" si="22"/>
        <v>7.6052746902513846E-2</v>
      </c>
      <c r="AP38" s="135">
        <f t="shared" si="23"/>
        <v>3592</v>
      </c>
      <c r="AQ38" s="143">
        <f t="shared" si="24"/>
        <v>0.14310186845145612</v>
      </c>
      <c r="AR38" s="136">
        <v>25101</v>
      </c>
      <c r="AT38" s="135">
        <v>87138</v>
      </c>
      <c r="AU38" s="143">
        <f t="shared" si="26"/>
        <v>0.84779436088030979</v>
      </c>
      <c r="AV38" s="135">
        <v>7242</v>
      </c>
      <c r="AW38" s="143">
        <f t="shared" si="28"/>
        <v>7.0459808137611643E-2</v>
      </c>
      <c r="AX38" s="135">
        <v>8402</v>
      </c>
      <c r="AY38" s="143">
        <f t="shared" si="30"/>
        <v>0.53707491690104836</v>
      </c>
      <c r="AZ38" s="143">
        <f t="shared" si="31"/>
        <v>8.1745830982078577E-2</v>
      </c>
      <c r="BA38" s="135">
        <f t="shared" si="50"/>
        <v>15644</v>
      </c>
      <c r="BB38" s="143">
        <f t="shared" si="33"/>
        <v>0.15220563911969021</v>
      </c>
      <c r="BC38" s="139">
        <v>102782</v>
      </c>
      <c r="BE38" s="143">
        <f t="shared" si="35"/>
        <v>-3.1667865246782223E-2</v>
      </c>
      <c r="BG38" s="135">
        <v>46155</v>
      </c>
      <c r="BH38" s="143">
        <f t="shared" si="36"/>
        <v>0.85480137049726823</v>
      </c>
      <c r="BI38" s="136">
        <v>3725</v>
      </c>
      <c r="BJ38" s="143">
        <f t="shared" si="37"/>
        <v>6.8987869247152514E-2</v>
      </c>
      <c r="BK38" s="136">
        <v>4115</v>
      </c>
      <c r="BL38" s="143">
        <f t="shared" si="38"/>
        <v>0.52487244897959184</v>
      </c>
      <c r="BM38" s="143">
        <f t="shared" si="56"/>
        <v>7.6210760255579227E-2</v>
      </c>
      <c r="BN38" s="135">
        <f t="shared" si="57"/>
        <v>7840</v>
      </c>
      <c r="BO38" s="143">
        <f t="shared" si="41"/>
        <v>0.14519862950273174</v>
      </c>
      <c r="BP38" s="135">
        <v>53995</v>
      </c>
      <c r="BR38" s="135">
        <v>40509</v>
      </c>
      <c r="BS38" s="143">
        <f t="shared" si="42"/>
        <v>0.85960742705570292</v>
      </c>
      <c r="BT38" s="135">
        <v>3088</v>
      </c>
      <c r="BU38" s="143">
        <f t="shared" si="43"/>
        <v>6.5527851458885941E-2</v>
      </c>
      <c r="BV38" s="135">
        <v>3528</v>
      </c>
      <c r="BW38" s="143">
        <f t="shared" si="58"/>
        <v>0.53325272067714635</v>
      </c>
      <c r="BX38" s="143">
        <f t="shared" si="59"/>
        <v>7.4864721485411137E-2</v>
      </c>
      <c r="BY38" s="135">
        <f t="shared" si="60"/>
        <v>6616</v>
      </c>
      <c r="BZ38" s="143">
        <f t="shared" si="47"/>
        <v>0.14039257294429708</v>
      </c>
      <c r="CA38" s="135">
        <v>47125</v>
      </c>
      <c r="CC38" s="143">
        <f t="shared" si="48"/>
        <v>-1.3460387701680898E-3</v>
      </c>
      <c r="CD38" s="143">
        <f t="shared" si="61"/>
        <v>8.3802716975545088E-3</v>
      </c>
    </row>
    <row r="39" spans="1:82" s="134" customFormat="1" x14ac:dyDescent="0.25">
      <c r="A39" s="134" t="s">
        <v>20</v>
      </c>
      <c r="B39" s="134">
        <v>21937</v>
      </c>
      <c r="C39" s="145">
        <f t="shared" si="62"/>
        <v>0.80440761248212389</v>
      </c>
      <c r="D39" s="134">
        <v>1443</v>
      </c>
      <c r="E39" s="145">
        <f t="shared" si="63"/>
        <v>5.2913351178907997E-2</v>
      </c>
      <c r="F39" s="134">
        <v>3891</v>
      </c>
      <c r="G39" s="145">
        <f t="shared" si="5"/>
        <v>0.72947131608548932</v>
      </c>
      <c r="H39" s="145">
        <f t="shared" si="6"/>
        <v>0.14267903633896814</v>
      </c>
      <c r="I39" s="134">
        <f t="shared" si="49"/>
        <v>5334</v>
      </c>
      <c r="J39" s="145">
        <f t="shared" si="8"/>
        <v>0.19559238751787614</v>
      </c>
      <c r="K39" s="134">
        <v>27271</v>
      </c>
      <c r="M39" s="134">
        <v>23758</v>
      </c>
      <c r="N39" s="145">
        <f t="shared" si="9"/>
        <v>0.81135168362816745</v>
      </c>
      <c r="O39" s="134">
        <v>1757</v>
      </c>
      <c r="P39" s="145">
        <f t="shared" si="10"/>
        <v>6.0002732053821457E-2</v>
      </c>
      <c r="Q39" s="134">
        <v>3767</v>
      </c>
      <c r="R39" s="145">
        <f t="shared" si="11"/>
        <v>0.68193338160753081</v>
      </c>
      <c r="S39" s="145">
        <f t="shared" si="12"/>
        <v>0.12864558431801107</v>
      </c>
      <c r="T39" s="134">
        <f t="shared" si="13"/>
        <v>5524</v>
      </c>
      <c r="U39" s="145">
        <f t="shared" si="14"/>
        <v>0.18864831637183252</v>
      </c>
      <c r="V39" s="134">
        <v>29282</v>
      </c>
      <c r="X39" s="134">
        <v>22134</v>
      </c>
      <c r="Y39" s="145">
        <f t="shared" si="64"/>
        <v>0.78726658367419522</v>
      </c>
      <c r="Z39" s="134">
        <v>1555</v>
      </c>
      <c r="AA39" s="145">
        <f t="shared" si="65"/>
        <v>5.5308554152587584E-2</v>
      </c>
      <c r="AB39" s="134">
        <v>4426</v>
      </c>
      <c r="AC39" s="145">
        <f t="shared" si="15"/>
        <v>0.74001003176726299</v>
      </c>
      <c r="AD39" s="145">
        <f t="shared" si="16"/>
        <v>0.15742486217321713</v>
      </c>
      <c r="AE39" s="134">
        <f t="shared" si="17"/>
        <v>5981</v>
      </c>
      <c r="AF39" s="145">
        <f t="shared" si="18"/>
        <v>0.21273341632580473</v>
      </c>
      <c r="AG39" s="134">
        <v>28115</v>
      </c>
      <c r="AI39" s="134">
        <v>18843</v>
      </c>
      <c r="AJ39" s="145">
        <f t="shared" si="19"/>
        <v>0.80142055120789379</v>
      </c>
      <c r="AK39" s="134">
        <v>1500</v>
      </c>
      <c r="AL39" s="145">
        <f t="shared" si="20"/>
        <v>6.3797209935352164E-2</v>
      </c>
      <c r="AM39" s="134">
        <v>3169</v>
      </c>
      <c r="AN39" s="145">
        <f t="shared" si="21"/>
        <v>0.6787320625401585</v>
      </c>
      <c r="AO39" s="145">
        <f t="shared" si="22"/>
        <v>0.134782238856754</v>
      </c>
      <c r="AP39" s="134">
        <f t="shared" si="23"/>
        <v>4669</v>
      </c>
      <c r="AQ39" s="145">
        <f t="shared" si="24"/>
        <v>0.19857944879210615</v>
      </c>
      <c r="AR39" s="134">
        <v>23512</v>
      </c>
      <c r="AT39" s="134">
        <v>86672</v>
      </c>
      <c r="AU39" s="145">
        <f t="shared" si="26"/>
        <v>0.80118321316324648</v>
      </c>
      <c r="AV39" s="134">
        <v>6255</v>
      </c>
      <c r="AW39" s="145">
        <f t="shared" si="28"/>
        <v>5.7820299500831944E-2</v>
      </c>
      <c r="AX39" s="134">
        <v>15253</v>
      </c>
      <c r="AY39" s="145">
        <f t="shared" si="30"/>
        <v>0.70917798028640511</v>
      </c>
      <c r="AZ39" s="145">
        <f t="shared" si="31"/>
        <v>0.1409964873359216</v>
      </c>
      <c r="BA39" s="134">
        <f t="shared" si="50"/>
        <v>21508</v>
      </c>
      <c r="BB39" s="145">
        <f t="shared" si="33"/>
        <v>0.19881678683675355</v>
      </c>
      <c r="BC39" s="146">
        <v>108180</v>
      </c>
      <c r="BE39" s="145">
        <f t="shared" si="35"/>
        <v>-5.073925354533082E-2</v>
      </c>
      <c r="BG39" s="134">
        <v>45574</v>
      </c>
      <c r="BH39" s="145">
        <f t="shared" si="36"/>
        <v>0.82031067192253004</v>
      </c>
      <c r="BI39" s="134">
        <v>3012</v>
      </c>
      <c r="BJ39" s="145">
        <f t="shared" si="37"/>
        <v>5.4214590420649064E-2</v>
      </c>
      <c r="BK39" s="134">
        <v>6971</v>
      </c>
      <c r="BL39" s="145">
        <f t="shared" si="38"/>
        <v>0.69828708804968442</v>
      </c>
      <c r="BM39" s="145">
        <f t="shared" si="56"/>
        <v>0.12547473765682093</v>
      </c>
      <c r="BN39" s="134">
        <f t="shared" si="57"/>
        <v>9983</v>
      </c>
      <c r="BO39" s="145">
        <f t="shared" si="41"/>
        <v>0.17968932807746998</v>
      </c>
      <c r="BP39" s="134">
        <v>55557</v>
      </c>
      <c r="BR39" s="134">
        <v>40874</v>
      </c>
      <c r="BS39" s="145">
        <f t="shared" si="42"/>
        <v>0.80690948573684729</v>
      </c>
      <c r="BT39" s="134">
        <v>2947</v>
      </c>
      <c r="BU39" s="145">
        <f t="shared" si="43"/>
        <v>5.8177869904254269E-2</v>
      </c>
      <c r="BV39" s="134">
        <v>6834</v>
      </c>
      <c r="BW39" s="145">
        <f t="shared" si="58"/>
        <v>0.6987015642572334</v>
      </c>
      <c r="BX39" s="145">
        <f t="shared" si="59"/>
        <v>0.13491264435889844</v>
      </c>
      <c r="BY39" s="134">
        <f t="shared" si="60"/>
        <v>9781</v>
      </c>
      <c r="BZ39" s="145">
        <f t="shared" si="47"/>
        <v>0.19309051426315271</v>
      </c>
      <c r="CA39" s="134">
        <v>50655</v>
      </c>
      <c r="CC39" s="145">
        <f t="shared" si="48"/>
        <v>9.4379067020775032E-3</v>
      </c>
      <c r="CD39" s="145">
        <f t="shared" si="61"/>
        <v>4.1447620754897496E-4</v>
      </c>
    </row>
    <row r="40" spans="1:82" x14ac:dyDescent="0.25">
      <c r="A40" s="135" t="s">
        <v>221</v>
      </c>
      <c r="B40" s="135">
        <f>SUM(B26:B39)</f>
        <v>539907</v>
      </c>
      <c r="C40" s="143">
        <f t="shared" si="62"/>
        <v>0.83414238482217351</v>
      </c>
      <c r="D40" s="135">
        <f>SUM(D26:D39)</f>
        <v>44261</v>
      </c>
      <c r="E40" s="143">
        <f t="shared" si="63"/>
        <v>6.8382103018879578E-2</v>
      </c>
      <c r="F40" s="135">
        <f>SUM(F26:F39)</f>
        <v>63092</v>
      </c>
      <c r="G40" s="143">
        <f t="shared" si="5"/>
        <v>0.58770597933918944</v>
      </c>
      <c r="H40" s="143">
        <f t="shared" si="6"/>
        <v>9.7475512158946939E-2</v>
      </c>
      <c r="I40" s="135">
        <f t="shared" si="49"/>
        <v>107353</v>
      </c>
      <c r="J40" s="143">
        <f t="shared" si="8"/>
        <v>0.16585761517782652</v>
      </c>
      <c r="K40" s="135">
        <f>SUM(K26:K39)</f>
        <v>647260</v>
      </c>
      <c r="M40" s="135">
        <f>SUM(M26:M39)</f>
        <v>542631</v>
      </c>
      <c r="N40" s="143">
        <f>M40/V40</f>
        <v>0.8355097534724949</v>
      </c>
      <c r="O40" s="135">
        <f>SUM(O26:O39)</f>
        <v>45480</v>
      </c>
      <c r="P40" s="143">
        <f>O40/V40</f>
        <v>7.0027299560712658E-2</v>
      </c>
      <c r="Q40" s="135">
        <f>SUM(Q26:Q39)</f>
        <v>61350</v>
      </c>
      <c r="R40" s="143">
        <f t="shared" si="11"/>
        <v>0.57427688851446224</v>
      </c>
      <c r="S40" s="143">
        <f t="shared" si="12"/>
        <v>9.4462946966792458E-2</v>
      </c>
      <c r="T40" s="135">
        <f t="shared" si="13"/>
        <v>106830</v>
      </c>
      <c r="U40" s="143">
        <f t="shared" si="14"/>
        <v>0.16449024652750513</v>
      </c>
      <c r="V40" s="135">
        <f>SUM(V26:V39)</f>
        <v>649461</v>
      </c>
      <c r="X40" s="135">
        <f>SUM(X26:X39)</f>
        <v>542128</v>
      </c>
      <c r="Y40" s="143">
        <f t="shared" si="64"/>
        <v>0.83558183300632083</v>
      </c>
      <c r="Z40" s="135">
        <f>SUM(Z26:Z39)</f>
        <v>42675</v>
      </c>
      <c r="AA40" s="143">
        <f t="shared" si="65"/>
        <v>6.5774973296979206E-2</v>
      </c>
      <c r="AB40" s="135">
        <f>SUM(AB26:AB39)</f>
        <v>64000</v>
      </c>
      <c r="AC40" s="143">
        <f t="shared" si="15"/>
        <v>0.59995312866182327</v>
      </c>
      <c r="AD40" s="143">
        <f t="shared" si="16"/>
        <v>9.8643193696699924E-2</v>
      </c>
      <c r="AE40" s="135">
        <f t="shared" si="17"/>
        <v>106675</v>
      </c>
      <c r="AF40" s="143">
        <f t="shared" si="18"/>
        <v>0.16441816699367912</v>
      </c>
      <c r="AG40" s="135">
        <f>SUM(AG26:AG39)</f>
        <v>648803</v>
      </c>
      <c r="AI40" s="135">
        <f>SUM(AI26:AI39)</f>
        <v>542997</v>
      </c>
      <c r="AJ40" s="143">
        <f>AI40/AR40</f>
        <v>0.83934299021070258</v>
      </c>
      <c r="AK40" s="135">
        <f>SUM(AK26:AK39)</f>
        <v>40112</v>
      </c>
      <c r="AL40" s="143">
        <f>AK40/AR40</f>
        <v>6.2003521241059713E-2</v>
      </c>
      <c r="AM40" s="135">
        <f>SUM(AM26:AM39)</f>
        <v>63822</v>
      </c>
      <c r="AN40" s="143">
        <f t="shared" si="21"/>
        <v>0.61406277060442205</v>
      </c>
      <c r="AO40" s="143">
        <f t="shared" si="22"/>
        <v>9.8653488548237758E-2</v>
      </c>
      <c r="AP40" s="135">
        <f t="shared" si="23"/>
        <v>103934</v>
      </c>
      <c r="AQ40" s="143">
        <f t="shared" si="24"/>
        <v>0.16065700978929748</v>
      </c>
      <c r="AR40" s="136">
        <f>SUM(AR26:AR39)</f>
        <v>646931</v>
      </c>
      <c r="AT40" s="135">
        <f>SUM(AT26:AT39)</f>
        <v>2167663</v>
      </c>
      <c r="AU40" s="143">
        <f>AT40/BC40</f>
        <v>0.83614296101571672</v>
      </c>
      <c r="AV40" s="135">
        <f>SUM(AV26:AV39)</f>
        <v>172528</v>
      </c>
      <c r="AW40" s="143">
        <f>AV40/BC40</f>
        <v>6.6550046191737169E-2</v>
      </c>
      <c r="AX40" s="135">
        <f>SUM(AX26:AX39)</f>
        <v>252264</v>
      </c>
      <c r="AY40" s="143">
        <f t="shared" si="30"/>
        <v>0.59385299158176241</v>
      </c>
      <c r="AZ40" s="143">
        <f t="shared" si="31"/>
        <v>9.7306992792546065E-2</v>
      </c>
      <c r="BA40" s="135">
        <f t="shared" si="50"/>
        <v>424792</v>
      </c>
      <c r="BB40" s="143">
        <f t="shared" si="33"/>
        <v>0.16385703898428325</v>
      </c>
      <c r="BC40" s="139">
        <f>SUM(BC26:BC39)</f>
        <v>2592455</v>
      </c>
      <c r="BE40" s="143">
        <f t="shared" si="35"/>
        <v>2.6356791265232604E-2</v>
      </c>
      <c r="BG40" s="135">
        <f>SUM(BG26:BG39)</f>
        <v>998533</v>
      </c>
      <c r="BH40" s="143">
        <f t="shared" si="36"/>
        <v>0.83797034094237288</v>
      </c>
      <c r="BI40" s="135">
        <f>SUM(BI26:BI39)</f>
        <v>80375</v>
      </c>
      <c r="BJ40" s="143">
        <f t="shared" si="37"/>
        <v>6.7450816501050267E-2</v>
      </c>
      <c r="BK40" s="135">
        <f>SUM(BK26:BK39)</f>
        <v>112701</v>
      </c>
      <c r="BL40" s="143">
        <f t="shared" si="38"/>
        <v>0.58371314922621143</v>
      </c>
      <c r="BM40" s="143">
        <f t="shared" si="56"/>
        <v>9.4578842556576864E-2</v>
      </c>
      <c r="BN40" s="135">
        <f t="shared" si="57"/>
        <v>193076</v>
      </c>
      <c r="BO40" s="143">
        <f t="shared" si="41"/>
        <v>0.16202965905762712</v>
      </c>
      <c r="BP40" s="135">
        <f>SUM(BP26:BP39)</f>
        <v>1191609</v>
      </c>
      <c r="BR40" s="135">
        <f>SUM(BR26:BR39)</f>
        <v>999913</v>
      </c>
      <c r="BS40" s="143">
        <f t="shared" si="42"/>
        <v>0.84059290494673122</v>
      </c>
      <c r="BT40" s="135">
        <f>SUM(BT26:BT39)</f>
        <v>74566</v>
      </c>
      <c r="BU40" s="143">
        <f t="shared" si="43"/>
        <v>6.2685104154319382E-2</v>
      </c>
      <c r="BV40" s="135">
        <f>SUM(BV26:BV39)</f>
        <v>115054</v>
      </c>
      <c r="BW40" s="143">
        <f t="shared" si="58"/>
        <v>0.60676089020145552</v>
      </c>
      <c r="BX40" s="143">
        <f t="shared" si="59"/>
        <v>9.6721990898949423E-2</v>
      </c>
      <c r="BY40" s="135">
        <f t="shared" si="60"/>
        <v>189620</v>
      </c>
      <c r="BZ40" s="143">
        <f t="shared" si="47"/>
        <v>0.1594070950532688</v>
      </c>
      <c r="CA40" s="135">
        <f>SUM(CA26:CA39)</f>
        <v>1189533</v>
      </c>
      <c r="CC40" s="143">
        <f t="shared" si="48"/>
        <v>2.1431483423725584E-3</v>
      </c>
      <c r="CD40" s="143">
        <f t="shared" si="61"/>
        <v>2.3047740975244091E-2</v>
      </c>
    </row>
    <row r="42" spans="1:82" x14ac:dyDescent="0.25">
      <c r="G42" s="143"/>
      <c r="H42" s="143"/>
      <c r="I42" s="143"/>
      <c r="J42" s="143"/>
    </row>
  </sheetData>
  <mergeCells count="35">
    <mergeCell ref="D2:E2"/>
    <mergeCell ref="B2:C2"/>
    <mergeCell ref="B1:K1"/>
    <mergeCell ref="M1:V1"/>
    <mergeCell ref="X2:Y2"/>
    <mergeCell ref="F2:H2"/>
    <mergeCell ref="Q2:S2"/>
    <mergeCell ref="O2:P2"/>
    <mergeCell ref="M2:N2"/>
    <mergeCell ref="T2:U2"/>
    <mergeCell ref="I2:J2"/>
    <mergeCell ref="BA2:BB2"/>
    <mergeCell ref="AT1:BC1"/>
    <mergeCell ref="AB2:AD2"/>
    <mergeCell ref="AE2:AF2"/>
    <mergeCell ref="X1:AG1"/>
    <mergeCell ref="AM2:AO2"/>
    <mergeCell ref="AI2:AJ2"/>
    <mergeCell ref="AK2:AL2"/>
    <mergeCell ref="Z2:AA2"/>
    <mergeCell ref="AP2:AQ2"/>
    <mergeCell ref="AI1:AR1"/>
    <mergeCell ref="AT2:AU2"/>
    <mergeCell ref="AV2:AW2"/>
    <mergeCell ref="AX2:AZ2"/>
    <mergeCell ref="BG1:BP1"/>
    <mergeCell ref="BG2:BH2"/>
    <mergeCell ref="BI2:BJ2"/>
    <mergeCell ref="BK2:BM2"/>
    <mergeCell ref="BN2:BO2"/>
    <mergeCell ref="BR1:CA1"/>
    <mergeCell ref="BR2:BS2"/>
    <mergeCell ref="BT2:BU2"/>
    <mergeCell ref="BV2:BX2"/>
    <mergeCell ref="BY2:BZ2"/>
  </mergeCells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2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48" sqref="I48"/>
    </sheetView>
  </sheetViews>
  <sheetFormatPr defaultColWidth="10.8984375" defaultRowHeight="13.2" x14ac:dyDescent="0.25"/>
  <cols>
    <col min="1" max="1" width="12.8984375" style="31" customWidth="1"/>
    <col min="2" max="2" width="37.3984375" style="31" customWidth="1"/>
    <col min="3" max="4" width="10.8984375" style="31"/>
    <col min="5" max="5" width="11.09765625" style="31" customWidth="1"/>
    <col min="6" max="16384" width="10.8984375" style="31"/>
  </cols>
  <sheetData>
    <row r="2" spans="1:29" x14ac:dyDescent="0.25">
      <c r="C2" s="222" t="s">
        <v>132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39"/>
      <c r="Q2" s="222" t="s">
        <v>133</v>
      </c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</row>
    <row r="3" spans="1:29" x14ac:dyDescent="0.25">
      <c r="C3" s="223" t="s">
        <v>356</v>
      </c>
      <c r="D3" s="223"/>
      <c r="E3" s="223"/>
      <c r="F3" s="223"/>
      <c r="G3" s="223"/>
      <c r="H3" s="223"/>
      <c r="J3" s="223" t="s">
        <v>357</v>
      </c>
      <c r="K3" s="223"/>
      <c r="L3" s="223"/>
      <c r="M3" s="223"/>
      <c r="N3" s="223"/>
      <c r="O3" s="223"/>
      <c r="P3" s="39"/>
      <c r="Q3" s="223" t="s">
        <v>356</v>
      </c>
      <c r="R3" s="223"/>
      <c r="S3" s="223"/>
      <c r="T3" s="223"/>
      <c r="U3" s="223"/>
      <c r="V3" s="223"/>
      <c r="X3" s="223" t="s">
        <v>357</v>
      </c>
      <c r="Y3" s="223"/>
      <c r="Z3" s="223"/>
      <c r="AA3" s="223"/>
      <c r="AB3" s="223"/>
      <c r="AC3" s="223"/>
    </row>
    <row r="4" spans="1:29" x14ac:dyDescent="0.25">
      <c r="C4" s="221" t="s">
        <v>0</v>
      </c>
      <c r="D4" s="221"/>
      <c r="E4" s="221" t="s">
        <v>354</v>
      </c>
      <c r="F4" s="221"/>
      <c r="G4" s="221" t="s">
        <v>355</v>
      </c>
      <c r="H4" s="221"/>
      <c r="J4" s="221" t="s">
        <v>0</v>
      </c>
      <c r="K4" s="221"/>
      <c r="L4" s="221" t="s">
        <v>354</v>
      </c>
      <c r="M4" s="221"/>
      <c r="N4" s="221" t="s">
        <v>355</v>
      </c>
      <c r="O4" s="221"/>
      <c r="P4" s="39"/>
      <c r="Q4" s="221" t="s">
        <v>0</v>
      </c>
      <c r="R4" s="221"/>
      <c r="S4" s="221" t="s">
        <v>354</v>
      </c>
      <c r="T4" s="221"/>
      <c r="U4" s="221" t="s">
        <v>355</v>
      </c>
      <c r="V4" s="221"/>
      <c r="X4" s="221" t="s">
        <v>0</v>
      </c>
      <c r="Y4" s="221"/>
      <c r="Z4" s="221" t="s">
        <v>354</v>
      </c>
      <c r="AA4" s="221"/>
      <c r="AB4" s="221" t="s">
        <v>355</v>
      </c>
      <c r="AC4" s="221"/>
    </row>
    <row r="5" spans="1:29" s="148" customFormat="1" x14ac:dyDescent="0.25">
      <c r="A5" s="147" t="s">
        <v>349</v>
      </c>
      <c r="B5" s="147" t="s">
        <v>350</v>
      </c>
      <c r="C5" s="147" t="s">
        <v>2</v>
      </c>
      <c r="D5" s="147" t="s">
        <v>3</v>
      </c>
      <c r="E5" s="147" t="s">
        <v>2</v>
      </c>
      <c r="F5" s="147" t="s">
        <v>3</v>
      </c>
      <c r="G5" s="147" t="s">
        <v>2</v>
      </c>
      <c r="H5" s="147" t="s">
        <v>3</v>
      </c>
      <c r="J5" s="147" t="s">
        <v>2</v>
      </c>
      <c r="K5" s="147" t="s">
        <v>3</v>
      </c>
      <c r="L5" s="147" t="s">
        <v>2</v>
      </c>
      <c r="M5" s="147" t="s">
        <v>3</v>
      </c>
      <c r="N5" s="147" t="s">
        <v>2</v>
      </c>
      <c r="O5" s="147" t="s">
        <v>3</v>
      </c>
      <c r="P5" s="149"/>
      <c r="Q5" s="147" t="s">
        <v>2</v>
      </c>
      <c r="R5" s="147" t="s">
        <v>3</v>
      </c>
      <c r="S5" s="147" t="s">
        <v>2</v>
      </c>
      <c r="T5" s="147" t="s">
        <v>3</v>
      </c>
      <c r="U5" s="147" t="s">
        <v>2</v>
      </c>
      <c r="V5" s="147" t="s">
        <v>3</v>
      </c>
      <c r="X5" s="147" t="s">
        <v>2</v>
      </c>
      <c r="Y5" s="147" t="s">
        <v>3</v>
      </c>
      <c r="Z5" s="147" t="s">
        <v>2</v>
      </c>
      <c r="AA5" s="147" t="s">
        <v>3</v>
      </c>
      <c r="AB5" s="147" t="s">
        <v>2</v>
      </c>
      <c r="AC5" s="147" t="s">
        <v>3</v>
      </c>
    </row>
    <row r="6" spans="1:29" x14ac:dyDescent="0.25">
      <c r="A6" s="31" t="s">
        <v>161</v>
      </c>
      <c r="B6" s="31" t="s">
        <v>4</v>
      </c>
      <c r="C6" s="126">
        <v>32735</v>
      </c>
      <c r="D6" s="150">
        <f>C6/1496002</f>
        <v>2.1881655238428825E-2</v>
      </c>
      <c r="E6" s="126">
        <v>28741</v>
      </c>
      <c r="F6" s="150">
        <f>E6/1219640</f>
        <v>2.3565150372240988E-2</v>
      </c>
      <c r="G6" s="126">
        <v>3994</v>
      </c>
      <c r="H6" s="150">
        <f>G6/276362</f>
        <v>1.4452059255614014E-2</v>
      </c>
      <c r="J6" s="126">
        <v>33110</v>
      </c>
      <c r="K6" s="150">
        <f>J6/1531458</f>
        <v>2.1619920363470626E-2</v>
      </c>
      <c r="L6" s="126">
        <v>28715</v>
      </c>
      <c r="M6" s="150">
        <f>L6/1244938</f>
        <v>2.3065405666788226E-2</v>
      </c>
      <c r="N6" s="126">
        <v>4395</v>
      </c>
      <c r="O6" s="150">
        <f>N6/286520</f>
        <v>1.5339243333798687E-2</v>
      </c>
      <c r="P6" s="114"/>
      <c r="Q6" s="126">
        <v>32735</v>
      </c>
      <c r="R6" s="150">
        <f>Q6/1191609</f>
        <v>2.747125944835932E-2</v>
      </c>
      <c r="S6" s="126">
        <v>28741</v>
      </c>
      <c r="T6" s="150">
        <f>S6/998533</f>
        <v>2.8783224991061888E-2</v>
      </c>
      <c r="U6" s="126">
        <v>3994</v>
      </c>
      <c r="V6" s="150">
        <f>U6/193076</f>
        <v>2.0686154674843069E-2</v>
      </c>
      <c r="X6" s="126">
        <v>33110</v>
      </c>
      <c r="Y6" s="150">
        <f>X6/1189533</f>
        <v>2.7834452680169444E-2</v>
      </c>
      <c r="Z6" s="126">
        <v>28715</v>
      </c>
      <c r="AA6" s="150">
        <f>Z6/999913</f>
        <v>2.8717498422362746E-2</v>
      </c>
      <c r="AB6" s="126">
        <v>4395</v>
      </c>
      <c r="AC6" s="150">
        <f>AB6/189620</f>
        <v>2.3177934817002425E-2</v>
      </c>
    </row>
    <row r="7" spans="1:29" x14ac:dyDescent="0.25">
      <c r="B7" s="31" t="s">
        <v>5</v>
      </c>
      <c r="C7" s="126">
        <v>63497</v>
      </c>
      <c r="D7" s="150">
        <f t="shared" ref="D7:D70" si="0">C7/1496002</f>
        <v>4.2444461972644419E-2</v>
      </c>
      <c r="E7" s="126">
        <v>53141</v>
      </c>
      <c r="F7" s="150">
        <f t="shared" ref="F7:F70" si="1">E7/1219640</f>
        <v>4.3571053753566624E-2</v>
      </c>
      <c r="G7" s="126">
        <v>10356</v>
      </c>
      <c r="H7" s="150">
        <f t="shared" ref="H7:H54" si="2">G7/276362</f>
        <v>3.7472590298232029E-2</v>
      </c>
      <c r="J7" s="126">
        <v>60682</v>
      </c>
      <c r="K7" s="150">
        <f t="shared" ref="K7:K70" si="3">J7/1531458</f>
        <v>3.962367887333508E-2</v>
      </c>
      <c r="L7" s="126">
        <v>51165</v>
      </c>
      <c r="M7" s="150">
        <f t="shared" ref="M7:M54" si="4">L7/1244938</f>
        <v>4.1098432211081996E-2</v>
      </c>
      <c r="N7" s="126">
        <v>9517</v>
      </c>
      <c r="O7" s="150">
        <f t="shared" ref="O7:O70" si="5">N7/286520</f>
        <v>3.321583135557727E-2</v>
      </c>
      <c r="P7" s="114"/>
      <c r="Q7" s="126">
        <v>63497</v>
      </c>
      <c r="R7" s="150">
        <f t="shared" ref="R7:R25" si="6">Q7/1191609</f>
        <v>5.328677443691681E-2</v>
      </c>
      <c r="S7" s="126">
        <v>53141</v>
      </c>
      <c r="T7" s="150">
        <f t="shared" ref="T7:T70" si="7">S7/998533</f>
        <v>5.3219072379180256E-2</v>
      </c>
      <c r="U7" s="126">
        <v>10356</v>
      </c>
      <c r="V7" s="150">
        <f t="shared" ref="V7:V54" si="8">U7/193076</f>
        <v>5.3636909817895546E-2</v>
      </c>
      <c r="X7" s="126">
        <v>60682</v>
      </c>
      <c r="Y7" s="150">
        <f t="shared" ref="Y7:Y77" si="9">X7/1189533</f>
        <v>5.1013296814800428E-2</v>
      </c>
      <c r="Z7" s="126">
        <v>51165</v>
      </c>
      <c r="AA7" s="150">
        <f t="shared" ref="AA7:AA54" si="10">Z7/999913</f>
        <v>5.1169451742301579E-2</v>
      </c>
      <c r="AB7" s="126">
        <v>9517</v>
      </c>
      <c r="AC7" s="150">
        <f t="shared" ref="AC7:AC37" si="11">AB7/189620</f>
        <v>5.0189853390992509E-2</v>
      </c>
    </row>
    <row r="8" spans="1:29" x14ac:dyDescent="0.25">
      <c r="B8" s="31" t="s">
        <v>6</v>
      </c>
      <c r="C8" s="126">
        <v>13577</v>
      </c>
      <c r="D8" s="150">
        <f t="shared" si="0"/>
        <v>9.0755226263066497E-3</v>
      </c>
      <c r="E8" s="126">
        <v>11002</v>
      </c>
      <c r="F8" s="150">
        <f t="shared" si="1"/>
        <v>9.0206946312026502E-3</v>
      </c>
      <c r="G8" s="126">
        <v>2575</v>
      </c>
      <c r="H8" s="150">
        <f t="shared" si="2"/>
        <v>9.3174893798713288E-3</v>
      </c>
      <c r="J8" s="126">
        <v>13832</v>
      </c>
      <c r="K8" s="150">
        <f t="shared" si="3"/>
        <v>9.0319159911665878E-3</v>
      </c>
      <c r="L8" s="126">
        <v>11368</v>
      </c>
      <c r="M8" s="150">
        <f t="shared" si="4"/>
        <v>9.1313784300904952E-3</v>
      </c>
      <c r="N8" s="126">
        <v>2464</v>
      </c>
      <c r="O8" s="150">
        <f t="shared" si="5"/>
        <v>8.5997487086416306E-3</v>
      </c>
      <c r="P8" s="114"/>
      <c r="Q8" s="126">
        <v>13577</v>
      </c>
      <c r="R8" s="150">
        <f t="shared" si="6"/>
        <v>1.139383807943713E-2</v>
      </c>
      <c r="S8" s="126">
        <v>11002</v>
      </c>
      <c r="T8" s="150">
        <f t="shared" si="7"/>
        <v>1.1018163646068783E-2</v>
      </c>
      <c r="U8" s="126">
        <v>2575</v>
      </c>
      <c r="V8" s="150">
        <f t="shared" si="8"/>
        <v>1.3336717147651701E-2</v>
      </c>
      <c r="X8" s="126">
        <v>13832</v>
      </c>
      <c r="Y8" s="150">
        <f t="shared" si="9"/>
        <v>1.1628092705288546E-2</v>
      </c>
      <c r="Z8" s="126">
        <v>11368</v>
      </c>
      <c r="AA8" s="150">
        <f t="shared" si="10"/>
        <v>1.1368989102051879E-2</v>
      </c>
      <c r="AB8" s="126">
        <v>2464</v>
      </c>
      <c r="AC8" s="150">
        <f t="shared" si="11"/>
        <v>1.2994409872376331E-2</v>
      </c>
    </row>
    <row r="9" spans="1:29" x14ac:dyDescent="0.25">
      <c r="B9" s="31" t="s">
        <v>25</v>
      </c>
      <c r="C9" s="126">
        <v>62516</v>
      </c>
      <c r="D9" s="150">
        <f t="shared" si="0"/>
        <v>4.1788714186210982E-2</v>
      </c>
      <c r="E9" s="126">
        <v>52158</v>
      </c>
      <c r="F9" s="150">
        <f t="shared" si="1"/>
        <v>4.2765078219802563E-2</v>
      </c>
      <c r="G9" s="126">
        <v>10358</v>
      </c>
      <c r="H9" s="150">
        <f t="shared" si="2"/>
        <v>3.7479827183187271E-2</v>
      </c>
      <c r="J9" s="126">
        <v>60775</v>
      </c>
      <c r="K9" s="150">
        <f t="shared" si="3"/>
        <v>3.9684405318330639E-2</v>
      </c>
      <c r="L9" s="126">
        <v>50837</v>
      </c>
      <c r="M9" s="150">
        <f t="shared" si="4"/>
        <v>4.0834965275379179E-2</v>
      </c>
      <c r="N9" s="126">
        <v>9938</v>
      </c>
      <c r="O9" s="150">
        <f t="shared" si="5"/>
        <v>3.4685187770487229E-2</v>
      </c>
      <c r="P9" s="114"/>
      <c r="Q9" s="126">
        <v>62516</v>
      </c>
      <c r="R9" s="150">
        <f t="shared" si="6"/>
        <v>5.2463517814987967E-2</v>
      </c>
      <c r="S9" s="126">
        <v>52158</v>
      </c>
      <c r="T9" s="150">
        <f t="shared" si="7"/>
        <v>5.2234628199568769E-2</v>
      </c>
      <c r="U9" s="126">
        <v>10358</v>
      </c>
      <c r="V9" s="150">
        <f t="shared" si="8"/>
        <v>5.3647268433155856E-2</v>
      </c>
      <c r="X9" s="126">
        <v>60775</v>
      </c>
      <c r="Y9" s="150">
        <f t="shared" si="9"/>
        <v>5.1091478756789432E-2</v>
      </c>
      <c r="Z9" s="126">
        <v>50837</v>
      </c>
      <c r="AA9" s="150">
        <f t="shared" si="10"/>
        <v>5.0841423203818729E-2</v>
      </c>
      <c r="AB9" s="126">
        <v>9938</v>
      </c>
      <c r="AC9" s="150">
        <f t="shared" si="11"/>
        <v>5.2410083324543826E-2</v>
      </c>
    </row>
    <row r="10" spans="1:29" x14ac:dyDescent="0.25">
      <c r="B10" s="31" t="s">
        <v>7</v>
      </c>
      <c r="C10" s="126">
        <v>64814</v>
      </c>
      <c r="D10" s="150">
        <f t="shared" si="0"/>
        <v>4.3324808389293597E-2</v>
      </c>
      <c r="E10" s="126">
        <v>55339</v>
      </c>
      <c r="F10" s="150">
        <f t="shared" si="1"/>
        <v>4.5373224886031946E-2</v>
      </c>
      <c r="G10" s="126">
        <v>9475</v>
      </c>
      <c r="H10" s="150">
        <f t="shared" si="2"/>
        <v>3.4284742475448868E-2</v>
      </c>
      <c r="J10" s="126">
        <v>65874</v>
      </c>
      <c r="K10" s="150">
        <f t="shared" si="3"/>
        <v>4.3013912232656722E-2</v>
      </c>
      <c r="L10" s="126">
        <v>57119</v>
      </c>
      <c r="M10" s="150">
        <f t="shared" si="4"/>
        <v>4.5880999696370418E-2</v>
      </c>
      <c r="N10" s="126">
        <v>8755</v>
      </c>
      <c r="O10" s="150">
        <f t="shared" si="5"/>
        <v>3.0556331146167806E-2</v>
      </c>
      <c r="P10" s="114"/>
      <c r="Q10" s="126">
        <v>64814</v>
      </c>
      <c r="R10" s="150">
        <f t="shared" si="6"/>
        <v>5.4392002745867141E-2</v>
      </c>
      <c r="S10" s="126">
        <v>55339</v>
      </c>
      <c r="T10" s="150">
        <f t="shared" si="7"/>
        <v>5.5420301582421415E-2</v>
      </c>
      <c r="U10" s="126">
        <v>9475</v>
      </c>
      <c r="V10" s="150">
        <f t="shared" si="8"/>
        <v>4.9073939795728105E-2</v>
      </c>
      <c r="X10" s="126">
        <v>65874</v>
      </c>
      <c r="Y10" s="150">
        <f t="shared" si="9"/>
        <v>5.5378034909498094E-2</v>
      </c>
      <c r="Z10" s="126">
        <v>57119</v>
      </c>
      <c r="AA10" s="150">
        <f t="shared" si="10"/>
        <v>5.7123969785371327E-2</v>
      </c>
      <c r="AB10" s="126">
        <v>8755</v>
      </c>
      <c r="AC10" s="150">
        <f t="shared" si="11"/>
        <v>4.6171289948317686E-2</v>
      </c>
    </row>
    <row r="11" spans="1:29" x14ac:dyDescent="0.25">
      <c r="B11" s="31" t="s">
        <v>8</v>
      </c>
      <c r="C11" s="126">
        <v>25501</v>
      </c>
      <c r="D11" s="150">
        <f t="shared" si="0"/>
        <v>1.7046100205748389E-2</v>
      </c>
      <c r="E11" s="126">
        <v>21969</v>
      </c>
      <c r="F11" s="150">
        <f t="shared" si="1"/>
        <v>1.8012692269850118E-2</v>
      </c>
      <c r="G11" s="126">
        <v>3532</v>
      </c>
      <c r="H11" s="150">
        <f t="shared" si="2"/>
        <v>1.2780338830953605E-2</v>
      </c>
      <c r="J11" s="126">
        <v>26699</v>
      </c>
      <c r="K11" s="150">
        <f t="shared" si="3"/>
        <v>1.7433713493938456E-2</v>
      </c>
      <c r="L11" s="126">
        <v>22963</v>
      </c>
      <c r="M11" s="150">
        <f t="shared" si="4"/>
        <v>1.8445095257755808E-2</v>
      </c>
      <c r="N11" s="126">
        <v>3736</v>
      </c>
      <c r="O11" s="150">
        <f t="shared" si="5"/>
        <v>1.3039229373167668E-2</v>
      </c>
      <c r="P11" s="114"/>
      <c r="Q11" s="126">
        <v>25501</v>
      </c>
      <c r="R11" s="150">
        <f t="shared" si="6"/>
        <v>2.1400476162902429E-2</v>
      </c>
      <c r="S11" s="126">
        <v>21969</v>
      </c>
      <c r="T11" s="150">
        <f t="shared" si="7"/>
        <v>2.200127587170379E-2</v>
      </c>
      <c r="U11" s="126">
        <v>3532</v>
      </c>
      <c r="V11" s="150">
        <f t="shared" si="8"/>
        <v>1.8293314549710993E-2</v>
      </c>
      <c r="X11" s="126">
        <v>26699</v>
      </c>
      <c r="Y11" s="150">
        <f t="shared" si="9"/>
        <v>2.2444942679185866E-2</v>
      </c>
      <c r="Z11" s="126">
        <v>22963</v>
      </c>
      <c r="AA11" s="150">
        <f t="shared" si="10"/>
        <v>2.296499795482207E-2</v>
      </c>
      <c r="AB11" s="126">
        <v>3736</v>
      </c>
      <c r="AC11" s="150">
        <f t="shared" si="11"/>
        <v>1.9702563020778399E-2</v>
      </c>
    </row>
    <row r="12" spans="1:29" x14ac:dyDescent="0.25">
      <c r="B12" s="31" t="s">
        <v>9</v>
      </c>
      <c r="C12" s="126">
        <v>51321</v>
      </c>
      <c r="D12" s="150">
        <f t="shared" si="0"/>
        <v>3.4305435420540882E-2</v>
      </c>
      <c r="E12" s="126">
        <v>43380</v>
      </c>
      <c r="F12" s="150">
        <f t="shared" si="1"/>
        <v>3.5567872486963366E-2</v>
      </c>
      <c r="G12" s="126">
        <v>7941</v>
      </c>
      <c r="H12" s="150">
        <f t="shared" si="2"/>
        <v>2.8734051714779892E-2</v>
      </c>
      <c r="J12" s="126">
        <v>50630</v>
      </c>
      <c r="K12" s="150">
        <f t="shared" si="3"/>
        <v>3.3059999033600664E-2</v>
      </c>
      <c r="L12" s="126">
        <v>42708</v>
      </c>
      <c r="M12" s="150">
        <f t="shared" si="4"/>
        <v>3.4305322835354049E-2</v>
      </c>
      <c r="N12" s="126">
        <v>7922</v>
      </c>
      <c r="O12" s="150">
        <f t="shared" si="5"/>
        <v>2.7649029736144075E-2</v>
      </c>
      <c r="P12" s="114"/>
      <c r="Q12" s="126">
        <v>51321</v>
      </c>
      <c r="R12" s="150">
        <f t="shared" si="6"/>
        <v>4.3068657588185386E-2</v>
      </c>
      <c r="S12" s="126">
        <v>43380</v>
      </c>
      <c r="T12" s="150">
        <f t="shared" si="7"/>
        <v>4.3443731954777659E-2</v>
      </c>
      <c r="U12" s="126">
        <v>7941</v>
      </c>
      <c r="V12" s="150">
        <f t="shared" si="8"/>
        <v>4.1128881891068801E-2</v>
      </c>
      <c r="X12" s="126">
        <v>50630</v>
      </c>
      <c r="Y12" s="150">
        <f t="shared" si="9"/>
        <v>4.2562921751645395E-2</v>
      </c>
      <c r="Z12" s="126">
        <v>42708</v>
      </c>
      <c r="AA12" s="150">
        <f t="shared" si="10"/>
        <v>4.2711715919284979E-2</v>
      </c>
      <c r="AB12" s="126">
        <v>7922</v>
      </c>
      <c r="AC12" s="150">
        <f t="shared" si="11"/>
        <v>4.1778293428963192E-2</v>
      </c>
    </row>
    <row r="13" spans="1:29" x14ac:dyDescent="0.25">
      <c r="B13" s="31" t="s">
        <v>10</v>
      </c>
      <c r="C13" s="126">
        <v>265192</v>
      </c>
      <c r="D13" s="150">
        <f t="shared" si="0"/>
        <v>0.1772671426909857</v>
      </c>
      <c r="E13" s="126">
        <v>218281</v>
      </c>
      <c r="F13" s="150">
        <f t="shared" si="1"/>
        <v>0.17897166376963694</v>
      </c>
      <c r="G13" s="126">
        <v>46911</v>
      </c>
      <c r="H13" s="150">
        <f t="shared" si="2"/>
        <v>0.16974475506762868</v>
      </c>
      <c r="J13" s="126">
        <v>271723</v>
      </c>
      <c r="K13" s="150">
        <f t="shared" si="3"/>
        <v>0.17742765390888943</v>
      </c>
      <c r="L13" s="126">
        <v>222339</v>
      </c>
      <c r="M13" s="150">
        <f t="shared" si="4"/>
        <v>0.17859443602813954</v>
      </c>
      <c r="N13" s="126">
        <v>49384</v>
      </c>
      <c r="O13" s="150">
        <f t="shared" si="5"/>
        <v>0.17235795057936618</v>
      </c>
      <c r="P13" s="114"/>
      <c r="Q13" s="126">
        <v>265192</v>
      </c>
      <c r="R13" s="150">
        <f t="shared" si="6"/>
        <v>0.22254951078751503</v>
      </c>
      <c r="S13" s="126">
        <v>218281</v>
      </c>
      <c r="T13" s="150">
        <f t="shared" si="7"/>
        <v>0.21860168867728957</v>
      </c>
      <c r="U13" s="126">
        <v>46911</v>
      </c>
      <c r="V13" s="150">
        <f t="shared" si="8"/>
        <v>0.24296650023824815</v>
      </c>
      <c r="X13" s="126">
        <v>271723</v>
      </c>
      <c r="Y13" s="150">
        <f t="shared" si="9"/>
        <v>0.22842829917286869</v>
      </c>
      <c r="Z13" s="126">
        <v>222339</v>
      </c>
      <c r="AA13" s="150">
        <f t="shared" si="10"/>
        <v>0.22235834517603031</v>
      </c>
      <c r="AB13" s="126">
        <v>49384</v>
      </c>
      <c r="AC13" s="150">
        <f t="shared" si="11"/>
        <v>0.26043666279928279</v>
      </c>
    </row>
    <row r="14" spans="1:29" x14ac:dyDescent="0.25">
      <c r="B14" s="31" t="s">
        <v>222</v>
      </c>
      <c r="C14" s="126">
        <v>304393</v>
      </c>
      <c r="D14" s="150">
        <f t="shared" si="0"/>
        <v>0.20347098466445901</v>
      </c>
      <c r="E14" s="126">
        <v>221107</v>
      </c>
      <c r="F14" s="150">
        <f t="shared" si="1"/>
        <v>0.18128874093994948</v>
      </c>
      <c r="G14" s="126">
        <v>83286</v>
      </c>
      <c r="H14" s="150">
        <f t="shared" si="2"/>
        <v>0.30136560019105374</v>
      </c>
      <c r="J14" s="126">
        <v>341925</v>
      </c>
      <c r="K14" s="150">
        <f t="shared" si="3"/>
        <v>0.22326763123768331</v>
      </c>
      <c r="L14" s="126">
        <v>245025</v>
      </c>
      <c r="M14" s="150">
        <f t="shared" si="4"/>
        <v>0.19681703024568292</v>
      </c>
      <c r="N14" s="126">
        <v>96900</v>
      </c>
      <c r="O14" s="150">
        <f t="shared" si="5"/>
        <v>0.33819628647214856</v>
      </c>
      <c r="P14" s="114"/>
      <c r="R14" s="150"/>
      <c r="T14" s="150"/>
      <c r="V14" s="150"/>
      <c r="Y14" s="150"/>
      <c r="AA14" s="150"/>
      <c r="AC14" s="150"/>
    </row>
    <row r="15" spans="1:29" x14ac:dyDescent="0.25">
      <c r="B15" s="31" t="s">
        <v>162</v>
      </c>
      <c r="C15" s="126">
        <v>342100</v>
      </c>
      <c r="D15" s="150">
        <f t="shared" si="0"/>
        <v>0.22867616487143733</v>
      </c>
      <c r="E15" s="126">
        <v>285926</v>
      </c>
      <c r="F15" s="150">
        <f t="shared" si="1"/>
        <v>0.23443475123807025</v>
      </c>
      <c r="G15" s="126">
        <v>56174</v>
      </c>
      <c r="H15" s="150">
        <f t="shared" si="2"/>
        <v>0.20326238773782213</v>
      </c>
      <c r="J15" s="126">
        <v>348371</v>
      </c>
      <c r="K15" s="150">
        <f t="shared" si="3"/>
        <v>0.22747669214565466</v>
      </c>
      <c r="L15" s="126">
        <v>292982</v>
      </c>
      <c r="M15" s="150">
        <f t="shared" si="4"/>
        <v>0.23533862730513488</v>
      </c>
      <c r="N15" s="126">
        <v>55389</v>
      </c>
      <c r="O15" s="150">
        <f t="shared" si="5"/>
        <v>0.19331634789892505</v>
      </c>
      <c r="P15" s="114"/>
      <c r="Q15" s="126">
        <v>342100</v>
      </c>
      <c r="R15" s="150">
        <f t="shared" si="6"/>
        <v>0.28709081586325713</v>
      </c>
      <c r="S15" s="126">
        <v>285926</v>
      </c>
      <c r="T15" s="150">
        <f t="shared" si="7"/>
        <v>0.28634606968422677</v>
      </c>
      <c r="U15" s="126">
        <v>56174</v>
      </c>
      <c r="V15" s="150">
        <f t="shared" si="8"/>
        <v>0.29094242681638316</v>
      </c>
      <c r="X15" s="126">
        <v>348371</v>
      </c>
      <c r="Y15" s="150">
        <f t="shared" si="9"/>
        <v>0.29286367002849018</v>
      </c>
      <c r="Z15" s="126">
        <v>292982</v>
      </c>
      <c r="AA15" s="150">
        <f t="shared" si="10"/>
        <v>0.2930074916517737</v>
      </c>
      <c r="AB15" s="126">
        <v>55389</v>
      </c>
      <c r="AC15" s="150">
        <f t="shared" si="11"/>
        <v>0.29210526315789476</v>
      </c>
    </row>
    <row r="16" spans="1:29" x14ac:dyDescent="0.25">
      <c r="B16" s="31" t="s">
        <v>16</v>
      </c>
      <c r="C16" s="126">
        <v>60219</v>
      </c>
      <c r="D16" s="150">
        <f t="shared" si="0"/>
        <v>4.0253288431432575E-2</v>
      </c>
      <c r="E16" s="126">
        <v>51733</v>
      </c>
      <c r="F16" s="150">
        <f t="shared" si="1"/>
        <v>4.2416614738775379E-2</v>
      </c>
      <c r="G16" s="126">
        <v>8486</v>
      </c>
      <c r="H16" s="150">
        <f t="shared" si="2"/>
        <v>3.0706102865082754E-2</v>
      </c>
      <c r="J16" s="126">
        <v>59993</v>
      </c>
      <c r="K16" s="150">
        <f t="shared" si="3"/>
        <v>3.9173780802346521E-2</v>
      </c>
      <c r="L16" s="126">
        <v>51355</v>
      </c>
      <c r="M16" s="150">
        <f t="shared" si="4"/>
        <v>4.1251050253104972E-2</v>
      </c>
      <c r="N16" s="126">
        <v>8638</v>
      </c>
      <c r="O16" s="150">
        <f t="shared" si="5"/>
        <v>3.0147982688817535E-2</v>
      </c>
      <c r="P16" s="114"/>
      <c r="Q16" s="126">
        <v>60219</v>
      </c>
      <c r="R16" s="150">
        <f t="shared" si="6"/>
        <v>5.0535872085558264E-2</v>
      </c>
      <c r="S16" s="126">
        <v>51733</v>
      </c>
      <c r="T16" s="150">
        <f t="shared" si="7"/>
        <v>5.1809003808587197E-2</v>
      </c>
      <c r="U16" s="126">
        <v>8486</v>
      </c>
      <c r="V16" s="150">
        <f t="shared" si="8"/>
        <v>4.3951604549503823E-2</v>
      </c>
      <c r="X16" s="126">
        <v>59993</v>
      </c>
      <c r="Y16" s="150">
        <f t="shared" si="9"/>
        <v>5.0434077911247523E-2</v>
      </c>
      <c r="Z16" s="126">
        <v>51355</v>
      </c>
      <c r="AA16" s="150">
        <f t="shared" si="10"/>
        <v>5.1359468273739814E-2</v>
      </c>
      <c r="AB16" s="126">
        <v>8638</v>
      </c>
      <c r="AC16" s="150">
        <f t="shared" si="11"/>
        <v>4.5554266427592027E-2</v>
      </c>
    </row>
    <row r="17" spans="1:29" x14ac:dyDescent="0.25">
      <c r="B17" s="31" t="s">
        <v>17</v>
      </c>
      <c r="C17" s="126">
        <v>50257</v>
      </c>
      <c r="D17" s="150">
        <f t="shared" si="0"/>
        <v>3.359420642485772E-2</v>
      </c>
      <c r="E17" s="126">
        <v>42857</v>
      </c>
      <c r="F17" s="150">
        <f t="shared" si="1"/>
        <v>3.5139057426781674E-2</v>
      </c>
      <c r="G17" s="126">
        <v>7400</v>
      </c>
      <c r="H17" s="150">
        <f t="shared" si="2"/>
        <v>2.6776474334387505E-2</v>
      </c>
      <c r="J17" s="126">
        <v>49076</v>
      </c>
      <c r="K17" s="150">
        <f t="shared" si="3"/>
        <v>3.2045279726900772E-2</v>
      </c>
      <c r="L17" s="126">
        <v>42554</v>
      </c>
      <c r="M17" s="150">
        <f t="shared" si="4"/>
        <v>3.4181621896030162E-2</v>
      </c>
      <c r="N17" s="126">
        <v>6522</v>
      </c>
      <c r="O17" s="150">
        <f t="shared" si="5"/>
        <v>2.276280887896133E-2</v>
      </c>
      <c r="P17" s="114"/>
      <c r="Q17" s="126">
        <v>50257</v>
      </c>
      <c r="R17" s="150">
        <f t="shared" si="6"/>
        <v>4.2175747245950641E-2</v>
      </c>
      <c r="S17" s="126">
        <v>42857</v>
      </c>
      <c r="T17" s="150">
        <f t="shared" si="7"/>
        <v>4.2919963586581518E-2</v>
      </c>
      <c r="U17" s="126">
        <v>7400</v>
      </c>
      <c r="V17" s="150">
        <f t="shared" si="8"/>
        <v>3.8326876463154406E-2</v>
      </c>
      <c r="X17" s="126">
        <v>49076</v>
      </c>
      <c r="Y17" s="150">
        <f t="shared" si="9"/>
        <v>4.1256526720990505E-2</v>
      </c>
      <c r="Z17" s="126">
        <v>42554</v>
      </c>
      <c r="AA17" s="150">
        <f t="shared" si="10"/>
        <v>4.2557702520119249E-2</v>
      </c>
      <c r="AB17" s="126">
        <v>6522</v>
      </c>
      <c r="AC17" s="150">
        <f t="shared" si="11"/>
        <v>3.439510600147664E-2</v>
      </c>
    </row>
    <row r="18" spans="1:29" x14ac:dyDescent="0.25">
      <c r="B18" s="31" t="s">
        <v>18</v>
      </c>
      <c r="C18" s="126">
        <v>50328</v>
      </c>
      <c r="D18" s="150">
        <f t="shared" si="0"/>
        <v>3.364166625445688E-2</v>
      </c>
      <c r="E18" s="126">
        <v>42277</v>
      </c>
      <c r="F18" s="150">
        <f t="shared" si="1"/>
        <v>3.4663507264438689E-2</v>
      </c>
      <c r="G18" s="126">
        <v>8051</v>
      </c>
      <c r="H18" s="150">
        <f t="shared" si="2"/>
        <v>2.9132080387318082E-2</v>
      </c>
      <c r="J18" s="126">
        <v>50988</v>
      </c>
      <c r="K18" s="150">
        <f t="shared" si="3"/>
        <v>3.3293763198207198E-2</v>
      </c>
      <c r="L18" s="126">
        <v>44425</v>
      </c>
      <c r="M18" s="150">
        <f t="shared" si="4"/>
        <v>3.5684507983530102E-2</v>
      </c>
      <c r="N18" s="126">
        <v>6563</v>
      </c>
      <c r="O18" s="150">
        <f t="shared" si="5"/>
        <v>2.290590534692168E-2</v>
      </c>
      <c r="P18" s="114"/>
      <c r="Q18" s="126">
        <v>50328</v>
      </c>
      <c r="R18" s="150">
        <f t="shared" si="6"/>
        <v>4.2235330548862922E-2</v>
      </c>
      <c r="S18" s="126">
        <v>42277</v>
      </c>
      <c r="T18" s="150">
        <f t="shared" si="7"/>
        <v>4.233911147653608E-2</v>
      </c>
      <c r="U18" s="126">
        <v>8051</v>
      </c>
      <c r="V18" s="150">
        <f t="shared" si="8"/>
        <v>4.169860573038596E-2</v>
      </c>
      <c r="X18" s="126">
        <v>50988</v>
      </c>
      <c r="Y18" s="150">
        <f t="shared" si="9"/>
        <v>4.2863880195000897E-2</v>
      </c>
      <c r="Z18" s="126">
        <v>44425</v>
      </c>
      <c r="AA18" s="150">
        <f t="shared" si="10"/>
        <v>4.4428865311282081E-2</v>
      </c>
      <c r="AB18" s="126">
        <v>6563</v>
      </c>
      <c r="AC18" s="150">
        <f t="shared" si="11"/>
        <v>3.4611327918995884E-2</v>
      </c>
    </row>
    <row r="19" spans="1:29" x14ac:dyDescent="0.25">
      <c r="B19" s="31" t="s">
        <v>19</v>
      </c>
      <c r="C19" s="126">
        <v>53995</v>
      </c>
      <c r="D19" s="150">
        <f t="shared" si="0"/>
        <v>3.6092866186007773E-2</v>
      </c>
      <c r="E19" s="126">
        <v>46155</v>
      </c>
      <c r="F19" s="150">
        <f t="shared" si="1"/>
        <v>3.7843134039552653E-2</v>
      </c>
      <c r="G19" s="126">
        <v>7840</v>
      </c>
      <c r="H19" s="150">
        <f t="shared" si="2"/>
        <v>2.8368589024540276E-2</v>
      </c>
      <c r="J19" s="126">
        <v>47125</v>
      </c>
      <c r="K19" s="150">
        <f t="shared" si="3"/>
        <v>3.0771330327047819E-2</v>
      </c>
      <c r="L19" s="126">
        <v>40509</v>
      </c>
      <c r="M19" s="150">
        <f t="shared" si="4"/>
        <v>3.2538969812151285E-2</v>
      </c>
      <c r="N19" s="126">
        <v>6616</v>
      </c>
      <c r="O19" s="150">
        <f t="shared" si="5"/>
        <v>2.3090883707943599E-2</v>
      </c>
      <c r="P19" s="114"/>
      <c r="Q19" s="126">
        <v>53995</v>
      </c>
      <c r="R19" s="150">
        <f t="shared" si="6"/>
        <v>4.5312682264064805E-2</v>
      </c>
      <c r="S19" s="126">
        <v>46155</v>
      </c>
      <c r="T19" s="150">
        <f t="shared" si="7"/>
        <v>4.6222808860598499E-2</v>
      </c>
      <c r="U19" s="126">
        <v>7840</v>
      </c>
      <c r="V19" s="150">
        <f t="shared" si="8"/>
        <v>4.0605771820423048E-2</v>
      </c>
      <c r="X19" s="126">
        <v>47125</v>
      </c>
      <c r="Y19" s="150">
        <f t="shared" si="9"/>
        <v>3.9616387271307313E-2</v>
      </c>
      <c r="Z19" s="126">
        <v>40509</v>
      </c>
      <c r="AA19" s="150">
        <f t="shared" si="10"/>
        <v>4.0512524589639297E-2</v>
      </c>
      <c r="AB19" s="126">
        <v>6616</v>
      </c>
      <c r="AC19" s="150">
        <f t="shared" si="11"/>
        <v>3.4890834300179308E-2</v>
      </c>
    </row>
    <row r="20" spans="1:29" s="148" customFormat="1" x14ac:dyDescent="0.25">
      <c r="B20" s="148" t="s">
        <v>20</v>
      </c>
      <c r="C20" s="126">
        <v>55557</v>
      </c>
      <c r="D20" s="150">
        <f t="shared" si="0"/>
        <v>3.7136982437189256E-2</v>
      </c>
      <c r="E20" s="126">
        <v>45574</v>
      </c>
      <c r="F20" s="150">
        <f t="shared" si="1"/>
        <v>3.7366763963136665E-2</v>
      </c>
      <c r="G20" s="126">
        <v>9983</v>
      </c>
      <c r="H20" s="150">
        <f t="shared" si="2"/>
        <v>3.6122911254079793E-2</v>
      </c>
      <c r="J20" s="126">
        <v>50655</v>
      </c>
      <c r="K20" s="150">
        <f t="shared" si="3"/>
        <v>3.3076323346771505E-2</v>
      </c>
      <c r="L20" s="126">
        <v>40874</v>
      </c>
      <c r="M20" s="150">
        <f t="shared" si="4"/>
        <v>3.2832157103405951E-2</v>
      </c>
      <c r="N20" s="126">
        <v>9781</v>
      </c>
      <c r="O20" s="150">
        <f t="shared" si="5"/>
        <v>3.4137233002931734E-2</v>
      </c>
      <c r="P20" s="114"/>
      <c r="Q20" s="126">
        <v>55557</v>
      </c>
      <c r="R20" s="150">
        <f t="shared" si="6"/>
        <v>4.6623514928134983E-2</v>
      </c>
      <c r="S20" s="126">
        <v>45574</v>
      </c>
      <c r="T20" s="150">
        <f t="shared" si="7"/>
        <v>4.5640955281397812E-2</v>
      </c>
      <c r="U20" s="126">
        <v>9983</v>
      </c>
      <c r="V20" s="150">
        <f t="shared" si="8"/>
        <v>5.1705028071847355E-2</v>
      </c>
      <c r="X20" s="126">
        <v>50655</v>
      </c>
      <c r="Y20" s="150">
        <f t="shared" si="9"/>
        <v>4.2583938402717708E-2</v>
      </c>
      <c r="Z20" s="126">
        <v>40874</v>
      </c>
      <c r="AA20" s="150">
        <f t="shared" si="10"/>
        <v>4.0877556347402227E-2</v>
      </c>
      <c r="AB20" s="126">
        <v>9781</v>
      </c>
      <c r="AC20" s="150">
        <f t="shared" si="11"/>
        <v>5.1582111591604259E-2</v>
      </c>
    </row>
    <row r="21" spans="1:29" s="148" customFormat="1" x14ac:dyDescent="0.25">
      <c r="B21" s="151" t="s">
        <v>0</v>
      </c>
      <c r="C21" s="126">
        <v>1496002</v>
      </c>
      <c r="D21" s="150">
        <f t="shared" si="0"/>
        <v>1</v>
      </c>
      <c r="E21" s="126">
        <v>1219640</v>
      </c>
      <c r="F21" s="150">
        <f t="shared" si="1"/>
        <v>1</v>
      </c>
      <c r="G21" s="126">
        <v>276362</v>
      </c>
      <c r="H21" s="150">
        <f t="shared" si="2"/>
        <v>1</v>
      </c>
      <c r="J21" s="126">
        <v>1531458</v>
      </c>
      <c r="K21" s="150">
        <f t="shared" si="3"/>
        <v>1</v>
      </c>
      <c r="L21" s="126">
        <v>1244938</v>
      </c>
      <c r="M21" s="150">
        <f t="shared" si="4"/>
        <v>1</v>
      </c>
      <c r="N21" s="126">
        <v>286520</v>
      </c>
      <c r="O21" s="150">
        <f t="shared" si="5"/>
        <v>1</v>
      </c>
      <c r="P21" s="114"/>
      <c r="Q21" s="126">
        <v>1191609</v>
      </c>
      <c r="R21" s="150">
        <f t="shared" si="6"/>
        <v>1</v>
      </c>
      <c r="S21" s="126">
        <v>998533</v>
      </c>
      <c r="T21" s="150">
        <f t="shared" si="7"/>
        <v>1</v>
      </c>
      <c r="U21" s="126">
        <v>193076</v>
      </c>
      <c r="V21" s="150">
        <f t="shared" si="8"/>
        <v>1</v>
      </c>
      <c r="X21" s="126">
        <v>1189533</v>
      </c>
      <c r="Y21" s="150">
        <f t="shared" si="9"/>
        <v>1</v>
      </c>
      <c r="Z21" s="126">
        <v>999913</v>
      </c>
      <c r="AA21" s="150">
        <f t="shared" si="10"/>
        <v>1</v>
      </c>
      <c r="AB21" s="126">
        <v>189620</v>
      </c>
      <c r="AC21" s="150">
        <f t="shared" si="11"/>
        <v>1</v>
      </c>
    </row>
    <row r="22" spans="1:29" x14ac:dyDescent="0.25">
      <c r="D22" s="150"/>
      <c r="E22" s="114"/>
      <c r="F22" s="150"/>
      <c r="G22" s="114"/>
      <c r="H22" s="150"/>
      <c r="K22" s="150"/>
      <c r="L22" s="114"/>
      <c r="M22" s="150"/>
      <c r="N22" s="114"/>
      <c r="O22" s="150"/>
      <c r="P22" s="114"/>
      <c r="R22" s="150"/>
      <c r="S22" s="114"/>
      <c r="T22" s="150"/>
      <c r="U22" s="114"/>
      <c r="V22" s="150"/>
      <c r="Y22" s="150"/>
      <c r="AA22" s="150"/>
      <c r="AC22" s="150"/>
    </row>
    <row r="23" spans="1:29" x14ac:dyDescent="0.25">
      <c r="A23" s="122" t="s">
        <v>29</v>
      </c>
      <c r="B23" s="122" t="s">
        <v>30</v>
      </c>
      <c r="C23" s="126">
        <v>575911</v>
      </c>
      <c r="D23" s="150">
        <f t="shared" si="0"/>
        <v>0.38496673132789927</v>
      </c>
      <c r="E23" s="126">
        <v>445563</v>
      </c>
      <c r="F23" s="150">
        <f t="shared" si="1"/>
        <v>0.36532337411039323</v>
      </c>
      <c r="G23" s="126">
        <v>130348</v>
      </c>
      <c r="H23" s="150">
        <f t="shared" si="2"/>
        <v>0.47165674007280306</v>
      </c>
      <c r="J23" s="126">
        <v>624598</v>
      </c>
      <c r="K23" s="150">
        <f t="shared" si="3"/>
        <v>0.40784533431540404</v>
      </c>
      <c r="L23" s="126">
        <v>481078</v>
      </c>
      <c r="M23" s="150">
        <f t="shared" si="4"/>
        <v>0.38642727589647036</v>
      </c>
      <c r="N23" s="126">
        <v>143520</v>
      </c>
      <c r="O23" s="150">
        <f t="shared" si="5"/>
        <v>0.50090744101633389</v>
      </c>
      <c r="P23" s="114"/>
      <c r="Q23" s="126">
        <v>294396</v>
      </c>
      <c r="R23" s="150">
        <f t="shared" si="6"/>
        <v>0.24705754991780021</v>
      </c>
      <c r="S23" s="126">
        <v>240174</v>
      </c>
      <c r="T23" s="150">
        <f t="shared" si="7"/>
        <v>0.24052685289319431</v>
      </c>
      <c r="U23" s="126">
        <v>54222</v>
      </c>
      <c r="V23" s="150">
        <f t="shared" si="8"/>
        <v>0.2808324183223187</v>
      </c>
      <c r="X23" s="126">
        <v>305857</v>
      </c>
      <c r="Y23" s="150">
        <f t="shared" si="9"/>
        <v>0.25712359388096001</v>
      </c>
      <c r="Z23" s="126">
        <v>250738</v>
      </c>
      <c r="AA23" s="150">
        <f t="shared" si="10"/>
        <v>0.25075981610400105</v>
      </c>
      <c r="AB23" s="126">
        <v>55119</v>
      </c>
      <c r="AC23" s="150">
        <f t="shared" si="11"/>
        <v>0.29068136272545092</v>
      </c>
    </row>
    <row r="24" spans="1:29" x14ac:dyDescent="0.25">
      <c r="A24" s="122"/>
      <c r="B24" s="122" t="s">
        <v>33</v>
      </c>
      <c r="C24" s="126">
        <v>475983</v>
      </c>
      <c r="D24" s="150">
        <f t="shared" si="0"/>
        <v>0.31817002918445297</v>
      </c>
      <c r="E24" s="126">
        <v>399686</v>
      </c>
      <c r="F24" s="150">
        <f t="shared" si="1"/>
        <v>0.32770817618313602</v>
      </c>
      <c r="G24" s="126">
        <v>76297</v>
      </c>
      <c r="H24" s="150">
        <f t="shared" si="2"/>
        <v>0.27607630571496805</v>
      </c>
      <c r="J24" s="126">
        <v>472790</v>
      </c>
      <c r="K24" s="150">
        <f t="shared" si="3"/>
        <v>0.30871888096180239</v>
      </c>
      <c r="L24" s="126">
        <v>395641</v>
      </c>
      <c r="M24" s="150">
        <f t="shared" si="4"/>
        <v>0.31779976191585446</v>
      </c>
      <c r="N24" s="126">
        <v>77149</v>
      </c>
      <c r="O24" s="150">
        <f t="shared" si="5"/>
        <v>0.2692621806505654</v>
      </c>
      <c r="P24" s="114"/>
      <c r="Q24" s="126">
        <v>455161</v>
      </c>
      <c r="R24" s="150">
        <f t="shared" si="6"/>
        <v>0.38197177094164275</v>
      </c>
      <c r="S24" s="126">
        <v>384838</v>
      </c>
      <c r="T24" s="150">
        <f t="shared" si="7"/>
        <v>0.3854033867683892</v>
      </c>
      <c r="U24" s="126">
        <v>70323</v>
      </c>
      <c r="V24" s="150">
        <f t="shared" si="8"/>
        <v>0.36422445047546043</v>
      </c>
      <c r="X24" s="126">
        <v>451125</v>
      </c>
      <c r="Y24" s="150">
        <f t="shared" si="9"/>
        <v>0.3792454685998623</v>
      </c>
      <c r="Z24" s="126">
        <v>381547</v>
      </c>
      <c r="AA24" s="150">
        <f t="shared" si="10"/>
        <v>0.38158019747718053</v>
      </c>
      <c r="AB24" s="126">
        <v>69578</v>
      </c>
      <c r="AC24" s="150">
        <f t="shared" si="11"/>
        <v>0.36693386773547093</v>
      </c>
    </row>
    <row r="25" spans="1:29" x14ac:dyDescent="0.25">
      <c r="A25" s="122"/>
      <c r="B25" s="152" t="s">
        <v>37</v>
      </c>
      <c r="C25" s="126">
        <v>437057</v>
      </c>
      <c r="D25" s="150">
        <f t="shared" si="0"/>
        <v>0.2921500104946384</v>
      </c>
      <c r="E25" s="126">
        <v>372230</v>
      </c>
      <c r="F25" s="150">
        <f t="shared" si="1"/>
        <v>0.30519661539470666</v>
      </c>
      <c r="G25" s="126">
        <v>64827</v>
      </c>
      <c r="H25" s="150">
        <f t="shared" si="2"/>
        <v>0.23457277049666742</v>
      </c>
      <c r="J25" s="126">
        <v>430520</v>
      </c>
      <c r="K25" s="150">
        <f t="shared" si="3"/>
        <v>0.28111773225253323</v>
      </c>
      <c r="L25" s="126">
        <v>367119</v>
      </c>
      <c r="M25" s="150">
        <f t="shared" si="4"/>
        <v>0.29488938404964743</v>
      </c>
      <c r="N25" s="126">
        <v>63401</v>
      </c>
      <c r="O25" s="150">
        <f t="shared" si="5"/>
        <v>0.22127949183303086</v>
      </c>
      <c r="P25" s="114"/>
      <c r="Q25" s="126">
        <v>436446</v>
      </c>
      <c r="R25" s="150">
        <f t="shared" si="6"/>
        <v>0.36626611581483526</v>
      </c>
      <c r="S25" s="126">
        <v>371794</v>
      </c>
      <c r="T25" s="150">
        <f t="shared" si="7"/>
        <v>0.37234022310729842</v>
      </c>
      <c r="U25" s="126">
        <v>64652</v>
      </c>
      <c r="V25" s="150">
        <f t="shared" si="8"/>
        <v>0.33485259690484576</v>
      </c>
      <c r="X25" s="126">
        <v>429897</v>
      </c>
      <c r="Y25" s="150">
        <f t="shared" si="9"/>
        <v>0.36139980984134112</v>
      </c>
      <c r="Z25" s="126">
        <v>366731</v>
      </c>
      <c r="AA25" s="150">
        <f t="shared" si="10"/>
        <v>0.36676290837302844</v>
      </c>
      <c r="AB25" s="126">
        <v>63166</v>
      </c>
      <c r="AC25" s="150">
        <f t="shared" si="11"/>
        <v>0.33311886931758256</v>
      </c>
    </row>
    <row r="26" spans="1:29" x14ac:dyDescent="0.25">
      <c r="A26" s="122"/>
      <c r="B26" s="122" t="s">
        <v>134</v>
      </c>
      <c r="C26" s="126">
        <v>7051</v>
      </c>
      <c r="D26" s="150">
        <f t="shared" si="0"/>
        <v>4.7132289930093673E-3</v>
      </c>
      <c r="E26" s="126">
        <v>2161</v>
      </c>
      <c r="F26" s="150">
        <f t="shared" si="1"/>
        <v>1.7718343117641272E-3</v>
      </c>
      <c r="G26" s="126">
        <v>4890</v>
      </c>
      <c r="H26" s="150">
        <f t="shared" si="2"/>
        <v>1.7694183715561473E-2</v>
      </c>
      <c r="J26" s="126">
        <v>3550</v>
      </c>
      <c r="K26" s="150">
        <f t="shared" si="3"/>
        <v>2.3180524702603664E-3</v>
      </c>
      <c r="L26" s="126">
        <v>1100</v>
      </c>
      <c r="M26" s="150">
        <f t="shared" si="4"/>
        <v>8.8357813802775718E-4</v>
      </c>
      <c r="N26" s="126">
        <v>2450</v>
      </c>
      <c r="O26" s="150">
        <f t="shared" si="5"/>
        <v>8.5508865000698039E-3</v>
      </c>
      <c r="P26" s="114"/>
      <c r="Q26" s="126">
        <v>5606</v>
      </c>
      <c r="R26" s="150">
        <f>Q26/1191609</f>
        <v>4.7045633257217761E-3</v>
      </c>
      <c r="S26" s="126">
        <v>1727</v>
      </c>
      <c r="T26" s="150">
        <f t="shared" si="7"/>
        <v>1.7295372311180502E-3</v>
      </c>
      <c r="U26" s="126">
        <v>3879</v>
      </c>
      <c r="V26" s="150">
        <f t="shared" si="8"/>
        <v>2.0090534297375128E-2</v>
      </c>
      <c r="X26" s="126">
        <v>2654</v>
      </c>
      <c r="Y26" s="150">
        <f t="shared" si="9"/>
        <v>2.2311276778365962E-3</v>
      </c>
      <c r="Z26" s="126">
        <v>897</v>
      </c>
      <c r="AA26" s="150">
        <f t="shared" si="10"/>
        <v>8.9707804578998372E-4</v>
      </c>
      <c r="AB26" s="126">
        <v>1757</v>
      </c>
      <c r="AC26" s="150">
        <f t="shared" si="11"/>
        <v>9.2659002214956227E-3</v>
      </c>
    </row>
    <row r="27" spans="1:29" x14ac:dyDescent="0.25">
      <c r="A27" s="122"/>
      <c r="B27" s="122"/>
      <c r="D27" s="150"/>
      <c r="E27" s="114"/>
      <c r="F27" s="150"/>
      <c r="G27" s="114"/>
      <c r="H27" s="150"/>
      <c r="K27" s="150"/>
      <c r="L27" s="114"/>
      <c r="M27" s="150"/>
      <c r="N27" s="114"/>
      <c r="O27" s="150"/>
      <c r="P27" s="114"/>
      <c r="R27" s="150"/>
      <c r="S27" s="114"/>
      <c r="T27" s="150"/>
      <c r="U27" s="114"/>
      <c r="V27" s="150"/>
      <c r="Y27" s="150"/>
      <c r="AA27" s="150"/>
      <c r="AC27" s="150"/>
    </row>
    <row r="28" spans="1:29" s="154" customFormat="1" x14ac:dyDescent="0.25">
      <c r="A28" s="153"/>
      <c r="B28" s="122" t="s">
        <v>223</v>
      </c>
      <c r="C28" s="126">
        <v>330876</v>
      </c>
      <c r="D28" s="150">
        <f t="shared" si="0"/>
        <v>0.22117350110494505</v>
      </c>
      <c r="E28" s="126">
        <v>249307</v>
      </c>
      <c r="F28" s="150">
        <f t="shared" si="1"/>
        <v>0.2044103177986947</v>
      </c>
      <c r="G28" s="126">
        <v>81569</v>
      </c>
      <c r="H28" s="150">
        <f t="shared" si="2"/>
        <v>0.29515273445698031</v>
      </c>
      <c r="J28" s="126">
        <v>342121</v>
      </c>
      <c r="K28" s="150">
        <f t="shared" si="3"/>
        <v>0.22339561385294276</v>
      </c>
      <c r="L28" s="126">
        <v>258340</v>
      </c>
      <c r="M28" s="150">
        <f t="shared" si="4"/>
        <v>0.20751234198008253</v>
      </c>
      <c r="N28" s="126">
        <v>83781</v>
      </c>
      <c r="O28" s="150">
        <f t="shared" si="5"/>
        <v>0.29240890688259108</v>
      </c>
      <c r="P28" s="114"/>
      <c r="Q28" s="126">
        <v>159875</v>
      </c>
      <c r="R28" s="150">
        <f t="shared" ref="R28:R92" si="12">Q28/1191609</f>
        <v>0.13416733173381537</v>
      </c>
      <c r="S28" s="126">
        <v>126105</v>
      </c>
      <c r="T28" s="150">
        <f t="shared" si="7"/>
        <v>0.12629026782289618</v>
      </c>
      <c r="U28" s="126">
        <v>33770</v>
      </c>
      <c r="V28" s="150">
        <f t="shared" si="8"/>
        <v>0.17490521867036815</v>
      </c>
      <c r="X28" s="126">
        <v>166034</v>
      </c>
      <c r="Y28" s="150">
        <f t="shared" si="9"/>
        <v>0.13957914576560718</v>
      </c>
      <c r="Z28" s="126">
        <v>130931</v>
      </c>
      <c r="AA28" s="150">
        <f t="shared" si="10"/>
        <v>0.13094239198810295</v>
      </c>
      <c r="AB28" s="126">
        <v>35103</v>
      </c>
      <c r="AC28" s="150">
        <f t="shared" si="11"/>
        <v>0.1851228773336146</v>
      </c>
    </row>
    <row r="29" spans="1:29" s="154" customFormat="1" x14ac:dyDescent="0.25">
      <c r="A29" s="153"/>
      <c r="B29" s="122" t="s">
        <v>32</v>
      </c>
      <c r="C29" s="126">
        <v>245035</v>
      </c>
      <c r="D29" s="150">
        <f t="shared" si="0"/>
        <v>0.16379323022295425</v>
      </c>
      <c r="E29" s="126">
        <v>196256</v>
      </c>
      <c r="F29" s="150">
        <f t="shared" si="1"/>
        <v>0.16091305631169853</v>
      </c>
      <c r="G29" s="126">
        <v>48779</v>
      </c>
      <c r="H29" s="150">
        <f t="shared" si="2"/>
        <v>0.17650400561582272</v>
      </c>
      <c r="J29" s="126">
        <v>282477</v>
      </c>
      <c r="K29" s="150">
        <f t="shared" si="3"/>
        <v>0.18444972046246128</v>
      </c>
      <c r="L29" s="126">
        <v>222738</v>
      </c>
      <c r="M29" s="150">
        <f t="shared" si="4"/>
        <v>0.1789149339163878</v>
      </c>
      <c r="N29" s="126">
        <v>59739</v>
      </c>
      <c r="O29" s="150">
        <f t="shared" si="5"/>
        <v>0.20849853413374284</v>
      </c>
      <c r="P29" s="114"/>
      <c r="Q29" s="126">
        <v>134521</v>
      </c>
      <c r="R29" s="150">
        <f t="shared" si="12"/>
        <v>0.11289021818398484</v>
      </c>
      <c r="S29" s="126">
        <v>114069</v>
      </c>
      <c r="T29" s="150">
        <f t="shared" si="7"/>
        <v>0.11423658507029813</v>
      </c>
      <c r="U29" s="126">
        <v>20452</v>
      </c>
      <c r="V29" s="150">
        <f t="shared" si="8"/>
        <v>0.10592719965195052</v>
      </c>
      <c r="X29" s="126">
        <v>139823</v>
      </c>
      <c r="Y29" s="150">
        <f t="shared" si="9"/>
        <v>0.11754444811535283</v>
      </c>
      <c r="Z29" s="126">
        <v>119807</v>
      </c>
      <c r="AA29" s="150">
        <f t="shared" si="10"/>
        <v>0.11981742411589809</v>
      </c>
      <c r="AB29" s="126">
        <v>20016</v>
      </c>
      <c r="AC29" s="150">
        <f t="shared" si="11"/>
        <v>0.10555848539183631</v>
      </c>
    </row>
    <row r="30" spans="1:29" s="154" customFormat="1" x14ac:dyDescent="0.25">
      <c r="A30" s="153"/>
      <c r="B30" s="122" t="s">
        <v>34</v>
      </c>
      <c r="C30" s="126">
        <v>274979</v>
      </c>
      <c r="D30" s="150">
        <f t="shared" si="0"/>
        <v>0.18380924624432321</v>
      </c>
      <c r="E30" s="126">
        <v>230850</v>
      </c>
      <c r="F30" s="150">
        <f t="shared" si="1"/>
        <v>0.18927716375323866</v>
      </c>
      <c r="G30" s="126">
        <v>44129</v>
      </c>
      <c r="H30" s="150">
        <f t="shared" si="2"/>
        <v>0.15967824809489004</v>
      </c>
      <c r="J30" s="126">
        <v>275652</v>
      </c>
      <c r="K30" s="150">
        <f t="shared" si="3"/>
        <v>0.17999318296681985</v>
      </c>
      <c r="L30" s="126">
        <v>231418</v>
      </c>
      <c r="M30" s="150">
        <f t="shared" si="4"/>
        <v>0.18588716867827956</v>
      </c>
      <c r="N30" s="126">
        <v>44234</v>
      </c>
      <c r="O30" s="150">
        <f t="shared" si="5"/>
        <v>0.15438363814044395</v>
      </c>
      <c r="P30" s="114"/>
      <c r="Q30" s="126">
        <v>256800</v>
      </c>
      <c r="R30" s="150">
        <f t="shared" si="12"/>
        <v>0.21550693222357334</v>
      </c>
      <c r="S30" s="126">
        <v>218017</v>
      </c>
      <c r="T30" s="150">
        <f t="shared" si="7"/>
        <v>0.21833730082030339</v>
      </c>
      <c r="U30" s="126">
        <v>38783</v>
      </c>
      <c r="V30" s="150">
        <f t="shared" si="8"/>
        <v>0.20086908782034019</v>
      </c>
      <c r="X30" s="126">
        <v>256755</v>
      </c>
      <c r="Y30" s="150">
        <f t="shared" si="9"/>
        <v>0.2158452098428543</v>
      </c>
      <c r="Z30" s="126">
        <v>219242</v>
      </c>
      <c r="AA30" s="150">
        <f t="shared" si="10"/>
        <v>0.21926107571358708</v>
      </c>
      <c r="AB30" s="126">
        <v>37513</v>
      </c>
      <c r="AC30" s="150">
        <f t="shared" si="11"/>
        <v>0.19783250711950215</v>
      </c>
    </row>
    <row r="31" spans="1:29" s="154" customFormat="1" x14ac:dyDescent="0.25">
      <c r="A31" s="153"/>
      <c r="B31" s="122" t="s">
        <v>35</v>
      </c>
      <c r="C31" s="126">
        <v>129034</v>
      </c>
      <c r="D31" s="150">
        <f t="shared" si="0"/>
        <v>8.6252558485884381E-2</v>
      </c>
      <c r="E31" s="126">
        <v>107855</v>
      </c>
      <c r="F31" s="150">
        <f t="shared" si="1"/>
        <v>8.8431832343970354E-2</v>
      </c>
      <c r="G31" s="126">
        <v>21179</v>
      </c>
      <c r="H31" s="150">
        <f t="shared" si="2"/>
        <v>7.6634993233512569E-2</v>
      </c>
      <c r="J31" s="126">
        <v>126944</v>
      </c>
      <c r="K31" s="150">
        <f t="shared" si="3"/>
        <v>8.2890944446403367E-2</v>
      </c>
      <c r="L31" s="126">
        <v>105152</v>
      </c>
      <c r="M31" s="150">
        <f t="shared" si="4"/>
        <v>8.4463643972631564E-2</v>
      </c>
      <c r="N31" s="126">
        <v>21792</v>
      </c>
      <c r="O31" s="150">
        <f t="shared" si="5"/>
        <v>7.6057517799804547E-2</v>
      </c>
      <c r="P31" s="114"/>
      <c r="Q31" s="126">
        <v>126547</v>
      </c>
      <c r="R31" s="150">
        <f t="shared" si="12"/>
        <v>0.10619842582592108</v>
      </c>
      <c r="S31" s="126">
        <v>105934</v>
      </c>
      <c r="T31" s="150">
        <f t="shared" si="7"/>
        <v>0.10608963349233325</v>
      </c>
      <c r="U31" s="126">
        <v>20613</v>
      </c>
      <c r="V31" s="150">
        <f t="shared" si="8"/>
        <v>0.10676106818040565</v>
      </c>
      <c r="X31" s="126">
        <v>124350</v>
      </c>
      <c r="Y31" s="150">
        <f t="shared" si="9"/>
        <v>0.10453682243367775</v>
      </c>
      <c r="Z31" s="126">
        <v>103322</v>
      </c>
      <c r="AA31" s="150">
        <f t="shared" si="10"/>
        <v>0.10333098979611226</v>
      </c>
      <c r="AB31" s="126">
        <v>21028</v>
      </c>
      <c r="AC31" s="150">
        <f t="shared" si="11"/>
        <v>0.11089547516084801</v>
      </c>
    </row>
    <row r="32" spans="1:29" s="154" customFormat="1" x14ac:dyDescent="0.25">
      <c r="A32" s="153"/>
      <c r="B32" s="122" t="s">
        <v>36</v>
      </c>
      <c r="C32" s="126">
        <v>71970</v>
      </c>
      <c r="D32" s="150">
        <f t="shared" si="0"/>
        <v>4.8108224454245382E-2</v>
      </c>
      <c r="E32" s="126">
        <v>60981</v>
      </c>
      <c r="F32" s="150">
        <f t="shared" si="1"/>
        <v>4.9999180085926992E-2</v>
      </c>
      <c r="G32" s="126">
        <v>10989</v>
      </c>
      <c r="H32" s="150">
        <f t="shared" si="2"/>
        <v>3.9763064386565447E-2</v>
      </c>
      <c r="J32" s="126">
        <v>70194</v>
      </c>
      <c r="K32" s="150">
        <f t="shared" si="3"/>
        <v>4.5834753548579195E-2</v>
      </c>
      <c r="L32" s="126">
        <v>59071</v>
      </c>
      <c r="M32" s="150">
        <f t="shared" si="4"/>
        <v>4.7448949264943314E-2</v>
      </c>
      <c r="N32" s="126">
        <v>11123</v>
      </c>
      <c r="O32" s="150">
        <f t="shared" si="5"/>
        <v>3.8821024710316905E-2</v>
      </c>
      <c r="P32" s="114"/>
      <c r="Q32" s="126">
        <v>71814</v>
      </c>
      <c r="R32" s="150">
        <f t="shared" si="12"/>
        <v>6.0266412892148347E-2</v>
      </c>
      <c r="S32" s="126">
        <v>60887</v>
      </c>
      <c r="T32" s="150">
        <f t="shared" si="7"/>
        <v>6.0976452455752589E-2</v>
      </c>
      <c r="U32" s="126">
        <v>10927</v>
      </c>
      <c r="V32" s="150">
        <f t="shared" si="8"/>
        <v>5.6594294474714618E-2</v>
      </c>
      <c r="X32" s="126">
        <v>70020</v>
      </c>
      <c r="Y32" s="150">
        <f t="shared" si="9"/>
        <v>5.886343632333025E-2</v>
      </c>
      <c r="Z32" s="126">
        <v>58983</v>
      </c>
      <c r="AA32" s="150">
        <f t="shared" si="10"/>
        <v>5.8988131967481171E-2</v>
      </c>
      <c r="AB32" s="126">
        <v>11037</v>
      </c>
      <c r="AC32" s="150">
        <f t="shared" si="11"/>
        <v>5.8205885455120766E-2</v>
      </c>
    </row>
    <row r="33" spans="1:29" s="154" customFormat="1" x14ac:dyDescent="0.25">
      <c r="A33" s="153"/>
      <c r="B33" s="122" t="s">
        <v>38</v>
      </c>
      <c r="C33" s="126">
        <v>214055</v>
      </c>
      <c r="D33" s="150">
        <f t="shared" si="0"/>
        <v>0.14308470175842011</v>
      </c>
      <c r="E33" s="126">
        <v>183006</v>
      </c>
      <c r="F33" s="150">
        <f t="shared" si="1"/>
        <v>0.15004919484438031</v>
      </c>
      <c r="G33" s="126">
        <v>31049</v>
      </c>
      <c r="H33" s="150">
        <f t="shared" si="2"/>
        <v>0.11234902048762131</v>
      </c>
      <c r="J33" s="126">
        <v>212862</v>
      </c>
      <c r="K33" s="150">
        <f t="shared" si="3"/>
        <v>0.1389930380069189</v>
      </c>
      <c r="L33" s="126">
        <v>182818</v>
      </c>
      <c r="M33" s="150">
        <f t="shared" si="4"/>
        <v>0.14684908003450775</v>
      </c>
      <c r="N33" s="126">
        <v>30044</v>
      </c>
      <c r="O33" s="150">
        <f t="shared" si="5"/>
        <v>0.1048582995951417</v>
      </c>
      <c r="P33" s="114"/>
      <c r="Q33" s="126">
        <v>213678</v>
      </c>
      <c r="R33" s="150">
        <f t="shared" si="12"/>
        <v>0.17931888731958218</v>
      </c>
      <c r="S33" s="126">
        <v>182742</v>
      </c>
      <c r="T33" s="150">
        <f t="shared" si="7"/>
        <v>0.18301047636883308</v>
      </c>
      <c r="U33" s="126">
        <v>30936</v>
      </c>
      <c r="V33" s="150">
        <f t="shared" si="8"/>
        <v>0.16022706084650604</v>
      </c>
      <c r="X33" s="126">
        <v>212468</v>
      </c>
      <c r="Y33" s="150">
        <f t="shared" si="9"/>
        <v>0.17861463280127579</v>
      </c>
      <c r="Z33" s="126">
        <v>182563</v>
      </c>
      <c r="AA33" s="150">
        <f t="shared" si="10"/>
        <v>0.18257888436293956</v>
      </c>
      <c r="AB33" s="126">
        <v>29905</v>
      </c>
      <c r="AC33" s="150">
        <f t="shared" si="11"/>
        <v>0.15771015715641809</v>
      </c>
    </row>
    <row r="34" spans="1:29" s="154" customFormat="1" x14ac:dyDescent="0.25">
      <c r="A34" s="153"/>
      <c r="B34" s="122" t="s">
        <v>39</v>
      </c>
      <c r="C34" s="126">
        <v>107172</v>
      </c>
      <c r="D34" s="150">
        <f t="shared" si="0"/>
        <v>7.1638941659168912E-2</v>
      </c>
      <c r="E34" s="126">
        <v>90888</v>
      </c>
      <c r="F34" s="150">
        <f t="shared" si="1"/>
        <v>7.4520350267291993E-2</v>
      </c>
      <c r="G34" s="126">
        <v>16284</v>
      </c>
      <c r="H34" s="150">
        <f t="shared" si="2"/>
        <v>5.8922717305562991E-2</v>
      </c>
      <c r="J34" s="126">
        <v>106012</v>
      </c>
      <c r="K34" s="150">
        <f t="shared" si="3"/>
        <v>6.9222923514716039E-2</v>
      </c>
      <c r="L34" s="126">
        <v>89423</v>
      </c>
      <c r="M34" s="150">
        <f t="shared" si="4"/>
        <v>7.1829279851687397E-2</v>
      </c>
      <c r="N34" s="126">
        <v>16589</v>
      </c>
      <c r="O34" s="150">
        <f t="shared" si="5"/>
        <v>5.7898226999860393E-2</v>
      </c>
      <c r="P34" s="114"/>
      <c r="Q34" s="126">
        <v>107059</v>
      </c>
      <c r="R34" s="150">
        <f t="shared" si="12"/>
        <v>8.9844067978674211E-2</v>
      </c>
      <c r="S34" s="126">
        <v>90810</v>
      </c>
      <c r="T34" s="150">
        <f t="shared" si="7"/>
        <v>9.094341398832087E-2</v>
      </c>
      <c r="U34" s="126">
        <v>16249</v>
      </c>
      <c r="V34" s="150">
        <f t="shared" si="8"/>
        <v>8.4158569682404857E-2</v>
      </c>
      <c r="X34" s="126">
        <v>105901</v>
      </c>
      <c r="Y34" s="150">
        <f t="shared" si="9"/>
        <v>8.9027374608354706E-2</v>
      </c>
      <c r="Z34" s="126">
        <v>89357</v>
      </c>
      <c r="AA34" s="150">
        <f t="shared" si="10"/>
        <v>8.9364774735401983E-2</v>
      </c>
      <c r="AB34" s="126">
        <v>16544</v>
      </c>
      <c r="AC34" s="150">
        <f t="shared" si="11"/>
        <v>8.7248180571669651E-2</v>
      </c>
    </row>
    <row r="35" spans="1:29" s="154" customFormat="1" x14ac:dyDescent="0.25">
      <c r="A35" s="153"/>
      <c r="B35" s="122" t="s">
        <v>40</v>
      </c>
      <c r="C35" s="126">
        <v>82332</v>
      </c>
      <c r="D35" s="150">
        <f t="shared" si="0"/>
        <v>5.5034685782505637E-2</v>
      </c>
      <c r="E35" s="126">
        <v>69931</v>
      </c>
      <c r="F35" s="150">
        <f t="shared" si="1"/>
        <v>5.7337411039323077E-2</v>
      </c>
      <c r="G35" s="126">
        <v>12401</v>
      </c>
      <c r="H35" s="150">
        <f t="shared" si="2"/>
        <v>4.4872305164964793E-2</v>
      </c>
      <c r="J35" s="126">
        <v>78911</v>
      </c>
      <c r="K35" s="150">
        <f t="shared" si="3"/>
        <v>5.1526715064990354E-2</v>
      </c>
      <c r="L35" s="126">
        <v>67203</v>
      </c>
      <c r="M35" s="150">
        <f t="shared" si="4"/>
        <v>5.3981001463526697E-2</v>
      </c>
      <c r="N35" s="126">
        <v>11708</v>
      </c>
      <c r="O35" s="150">
        <f t="shared" si="5"/>
        <v>4.086276699706827E-2</v>
      </c>
      <c r="P35" s="114"/>
      <c r="Q35" s="126">
        <v>82256</v>
      </c>
      <c r="R35" s="150">
        <f t="shared" si="12"/>
        <v>6.9029354427500966E-2</v>
      </c>
      <c r="S35" s="126">
        <v>69873</v>
      </c>
      <c r="T35" s="150">
        <f t="shared" si="7"/>
        <v>6.9975654284835848E-2</v>
      </c>
      <c r="U35" s="126">
        <v>12383</v>
      </c>
      <c r="V35" s="150">
        <f t="shared" si="8"/>
        <v>6.4135366384221751E-2</v>
      </c>
      <c r="X35" s="126">
        <v>78832</v>
      </c>
      <c r="Y35" s="150">
        <f t="shared" si="9"/>
        <v>6.6271385493298626E-2</v>
      </c>
      <c r="Z35" s="126">
        <v>67162</v>
      </c>
      <c r="AA35" s="150">
        <f t="shared" si="10"/>
        <v>6.7167843602393404E-2</v>
      </c>
      <c r="AB35" s="126">
        <v>11670</v>
      </c>
      <c r="AC35" s="150">
        <f t="shared" si="11"/>
        <v>6.1544140913405758E-2</v>
      </c>
    </row>
    <row r="36" spans="1:29" s="154" customFormat="1" x14ac:dyDescent="0.25">
      <c r="A36" s="155"/>
      <c r="B36" s="152" t="s">
        <v>41</v>
      </c>
      <c r="C36" s="126">
        <v>33498</v>
      </c>
      <c r="D36" s="150">
        <f t="shared" si="0"/>
        <v>2.2391681294543723E-2</v>
      </c>
      <c r="E36" s="126">
        <v>28405</v>
      </c>
      <c r="F36" s="150">
        <f t="shared" si="1"/>
        <v>2.328965924371126E-2</v>
      </c>
      <c r="G36" s="126">
        <v>5093</v>
      </c>
      <c r="H36" s="150">
        <f t="shared" si="2"/>
        <v>1.8428727538518319E-2</v>
      </c>
      <c r="J36" s="126">
        <v>32735</v>
      </c>
      <c r="K36" s="150">
        <f t="shared" si="3"/>
        <v>2.1375055665907913E-2</v>
      </c>
      <c r="L36" s="126">
        <v>27675</v>
      </c>
      <c r="M36" s="150">
        <f t="shared" si="4"/>
        <v>2.223002269992562E-2</v>
      </c>
      <c r="N36" s="126">
        <v>5060</v>
      </c>
      <c r="O36" s="150">
        <f t="shared" si="5"/>
        <v>1.7660198240960493E-2</v>
      </c>
      <c r="P36" s="114"/>
      <c r="Q36" s="126">
        <v>33453</v>
      </c>
      <c r="R36" s="150">
        <f t="shared" si="12"/>
        <v>2.8073806089077877E-2</v>
      </c>
      <c r="S36" s="126">
        <v>28369</v>
      </c>
      <c r="T36" s="150">
        <f t="shared" si="7"/>
        <v>2.8410678465308609E-2</v>
      </c>
      <c r="U36" s="126">
        <v>5084</v>
      </c>
      <c r="V36" s="150">
        <f t="shared" si="8"/>
        <v>2.6331599991713108E-2</v>
      </c>
      <c r="X36" s="126">
        <v>32696</v>
      </c>
      <c r="Y36" s="150">
        <f t="shared" si="9"/>
        <v>2.7486416938411966E-2</v>
      </c>
      <c r="Z36" s="126">
        <v>27649</v>
      </c>
      <c r="AA36" s="150">
        <f t="shared" si="10"/>
        <v>2.7651405672293489E-2</v>
      </c>
      <c r="AB36" s="126">
        <v>5047</v>
      </c>
      <c r="AC36" s="150">
        <f t="shared" si="11"/>
        <v>2.6616390676089022E-2</v>
      </c>
    </row>
    <row r="37" spans="1:29" s="154" customFormat="1" x14ac:dyDescent="0.25">
      <c r="A37" s="155"/>
      <c r="B37" s="122" t="s">
        <v>134</v>
      </c>
      <c r="C37" s="126">
        <v>7051</v>
      </c>
      <c r="D37" s="150">
        <f t="shared" si="0"/>
        <v>4.7132289930093673E-3</v>
      </c>
      <c r="E37" s="126">
        <v>2161</v>
      </c>
      <c r="F37" s="150">
        <f t="shared" si="1"/>
        <v>1.7718343117641272E-3</v>
      </c>
      <c r="G37" s="126">
        <v>4890</v>
      </c>
      <c r="H37" s="150">
        <f t="shared" si="2"/>
        <v>1.7694183715561473E-2</v>
      </c>
      <c r="J37" s="126">
        <v>3550</v>
      </c>
      <c r="K37" s="150">
        <f t="shared" si="3"/>
        <v>2.3180524702603664E-3</v>
      </c>
      <c r="L37" s="126">
        <v>1100</v>
      </c>
      <c r="M37" s="150">
        <f t="shared" si="4"/>
        <v>8.8357813802775718E-4</v>
      </c>
      <c r="N37" s="126">
        <v>2450</v>
      </c>
      <c r="O37" s="150">
        <f t="shared" si="5"/>
        <v>8.5508865000698039E-3</v>
      </c>
      <c r="P37" s="114"/>
      <c r="Q37" s="126">
        <v>5606</v>
      </c>
      <c r="R37" s="150">
        <f t="shared" si="12"/>
        <v>4.7045633257217761E-3</v>
      </c>
      <c r="S37" s="126">
        <v>1727</v>
      </c>
      <c r="T37" s="150">
        <f t="shared" si="7"/>
        <v>1.7295372311180502E-3</v>
      </c>
      <c r="U37" s="126">
        <v>3879</v>
      </c>
      <c r="V37" s="150">
        <f t="shared" si="8"/>
        <v>2.0090534297375128E-2</v>
      </c>
      <c r="X37" s="126">
        <v>2654</v>
      </c>
      <c r="Y37" s="150">
        <f t="shared" si="9"/>
        <v>2.2311276778365962E-3</v>
      </c>
      <c r="Z37" s="126">
        <v>897</v>
      </c>
      <c r="AA37" s="150">
        <f t="shared" si="10"/>
        <v>8.9707804578998372E-4</v>
      </c>
      <c r="AB37" s="126">
        <v>1757</v>
      </c>
      <c r="AC37" s="150">
        <f t="shared" si="11"/>
        <v>9.2659002214956227E-3</v>
      </c>
    </row>
    <row r="38" spans="1:29" s="154" customFormat="1" x14ac:dyDescent="0.25">
      <c r="A38" s="155"/>
      <c r="C38" s="126"/>
      <c r="D38" s="150"/>
      <c r="E38" s="114"/>
      <c r="F38" s="150"/>
      <c r="G38" s="114"/>
      <c r="H38" s="150"/>
      <c r="J38" s="126"/>
      <c r="K38" s="150"/>
      <c r="L38" s="114"/>
      <c r="M38" s="150"/>
      <c r="N38" s="114"/>
      <c r="O38" s="150"/>
      <c r="P38" s="114"/>
      <c r="Q38" s="126"/>
      <c r="R38" s="114"/>
      <c r="S38" s="114"/>
      <c r="T38" s="114"/>
      <c r="U38" s="114"/>
      <c r="V38" s="114"/>
      <c r="X38" s="126"/>
      <c r="Y38" s="150"/>
      <c r="AA38" s="150"/>
      <c r="AC38" s="150"/>
    </row>
    <row r="39" spans="1:29" s="154" customFormat="1" x14ac:dyDescent="0.25">
      <c r="A39" s="107" t="s">
        <v>172</v>
      </c>
      <c r="B39" s="44" t="s">
        <v>173</v>
      </c>
      <c r="C39" s="126">
        <v>304393</v>
      </c>
      <c r="D39" s="150">
        <f t="shared" si="0"/>
        <v>0.20347098466445901</v>
      </c>
      <c r="E39" s="126">
        <v>221107</v>
      </c>
      <c r="F39" s="150">
        <f t="shared" si="1"/>
        <v>0.18128874093994948</v>
      </c>
      <c r="G39" s="126">
        <v>83286</v>
      </c>
      <c r="H39" s="150">
        <f t="shared" si="2"/>
        <v>0.30136560019105374</v>
      </c>
      <c r="J39" s="126">
        <v>341925</v>
      </c>
      <c r="K39" s="150">
        <f t="shared" si="3"/>
        <v>0.22326763123768331</v>
      </c>
      <c r="L39" s="126">
        <v>245025</v>
      </c>
      <c r="M39" s="150">
        <f t="shared" si="4"/>
        <v>0.19681703024568292</v>
      </c>
      <c r="N39" s="126">
        <v>96900</v>
      </c>
      <c r="O39" s="150">
        <f t="shared" si="5"/>
        <v>0.33819628647214856</v>
      </c>
      <c r="P39" s="114"/>
      <c r="Q39" s="126"/>
      <c r="R39" s="114"/>
      <c r="S39" s="114"/>
      <c r="T39" s="114"/>
      <c r="U39" s="114"/>
      <c r="V39" s="114"/>
      <c r="X39" s="126"/>
      <c r="Y39" s="150"/>
      <c r="AA39" s="150"/>
      <c r="AC39" s="150"/>
    </row>
    <row r="40" spans="1:29" s="154" customFormat="1" x14ac:dyDescent="0.25">
      <c r="A40" s="31"/>
      <c r="B40" s="44" t="s">
        <v>174</v>
      </c>
      <c r="C40" s="126">
        <v>55557</v>
      </c>
      <c r="D40" s="150">
        <f t="shared" si="0"/>
        <v>3.7136982437189256E-2</v>
      </c>
      <c r="E40" s="126">
        <v>45574</v>
      </c>
      <c r="F40" s="150">
        <f t="shared" si="1"/>
        <v>3.7366763963136665E-2</v>
      </c>
      <c r="G40" s="126">
        <v>9983</v>
      </c>
      <c r="H40" s="150">
        <f t="shared" si="2"/>
        <v>3.6122911254079793E-2</v>
      </c>
      <c r="J40" s="126">
        <v>50655</v>
      </c>
      <c r="K40" s="150">
        <f t="shared" si="3"/>
        <v>3.3076323346771505E-2</v>
      </c>
      <c r="L40" s="126">
        <v>40874</v>
      </c>
      <c r="M40" s="150">
        <f t="shared" si="4"/>
        <v>3.2832157103405951E-2</v>
      </c>
      <c r="N40" s="126">
        <v>9781</v>
      </c>
      <c r="O40" s="150">
        <f t="shared" si="5"/>
        <v>3.4137233002931734E-2</v>
      </c>
      <c r="P40" s="114"/>
      <c r="Q40" s="126">
        <v>55557</v>
      </c>
      <c r="R40" s="150">
        <f t="shared" si="12"/>
        <v>4.6623514928134983E-2</v>
      </c>
      <c r="S40" s="126">
        <v>45574</v>
      </c>
      <c r="T40" s="150">
        <f t="shared" si="7"/>
        <v>4.5640955281397812E-2</v>
      </c>
      <c r="U40" s="126">
        <v>9983</v>
      </c>
      <c r="V40" s="150">
        <f t="shared" si="8"/>
        <v>5.1705028071847355E-2</v>
      </c>
      <c r="X40" s="126">
        <v>50655</v>
      </c>
      <c r="Y40" s="150">
        <f t="shared" si="9"/>
        <v>4.2583938402717708E-2</v>
      </c>
      <c r="Z40" s="126">
        <v>40874</v>
      </c>
      <c r="AA40" s="150">
        <f t="shared" si="10"/>
        <v>4.0877556347402227E-2</v>
      </c>
      <c r="AB40" s="126">
        <v>9781</v>
      </c>
      <c r="AC40" s="150">
        <f t="shared" ref="AC40:AC44" si="13">AB40/189620</f>
        <v>5.1582111591604259E-2</v>
      </c>
    </row>
    <row r="41" spans="1:29" s="154" customFormat="1" x14ac:dyDescent="0.25">
      <c r="A41" s="31"/>
      <c r="B41" s="44" t="s">
        <v>175</v>
      </c>
      <c r="C41" s="126">
        <v>393421</v>
      </c>
      <c r="D41" s="150">
        <f t="shared" si="0"/>
        <v>0.2629816002919782</v>
      </c>
      <c r="E41" s="126">
        <v>329306</v>
      </c>
      <c r="F41" s="150">
        <f t="shared" si="1"/>
        <v>0.27000262372503364</v>
      </c>
      <c r="G41" s="126">
        <v>64115</v>
      </c>
      <c r="H41" s="150">
        <f t="shared" si="2"/>
        <v>0.23199643945260201</v>
      </c>
      <c r="J41" s="126">
        <v>399001</v>
      </c>
      <c r="K41" s="150">
        <f t="shared" si="3"/>
        <v>0.26053669117925532</v>
      </c>
      <c r="L41" s="126">
        <v>335690</v>
      </c>
      <c r="M41" s="150">
        <f t="shared" si="4"/>
        <v>0.26964395014048892</v>
      </c>
      <c r="N41" s="126">
        <v>63311</v>
      </c>
      <c r="O41" s="150">
        <f t="shared" si="5"/>
        <v>0.2209653776350691</v>
      </c>
      <c r="P41" s="114"/>
      <c r="Q41" s="126">
        <v>393421</v>
      </c>
      <c r="R41" s="150">
        <f t="shared" si="12"/>
        <v>0.33015947345144253</v>
      </c>
      <c r="S41" s="126">
        <v>329306</v>
      </c>
      <c r="T41" s="150">
        <f t="shared" si="7"/>
        <v>0.3297898016390044</v>
      </c>
      <c r="U41" s="126">
        <v>64115</v>
      </c>
      <c r="V41" s="150">
        <f t="shared" si="8"/>
        <v>0.332071308707452</v>
      </c>
      <c r="X41" s="126">
        <v>399001</v>
      </c>
      <c r="Y41" s="150">
        <f t="shared" si="9"/>
        <v>0.33542659178013556</v>
      </c>
      <c r="Z41" s="126">
        <v>335690</v>
      </c>
      <c r="AA41" s="150">
        <f t="shared" si="10"/>
        <v>0.33571920757105866</v>
      </c>
      <c r="AB41" s="126">
        <v>63311</v>
      </c>
      <c r="AC41" s="150">
        <f t="shared" si="13"/>
        <v>0.33388355658685792</v>
      </c>
    </row>
    <row r="42" spans="1:29" s="154" customFormat="1" x14ac:dyDescent="0.25">
      <c r="A42" s="31"/>
      <c r="B42" s="44" t="s">
        <v>176</v>
      </c>
      <c r="C42" s="126">
        <v>297927</v>
      </c>
      <c r="D42" s="150">
        <f t="shared" si="0"/>
        <v>0.19914879792941453</v>
      </c>
      <c r="E42" s="126">
        <v>247022</v>
      </c>
      <c r="F42" s="150">
        <f t="shared" si="1"/>
        <v>0.20253681414187794</v>
      </c>
      <c r="G42" s="126">
        <v>50905</v>
      </c>
      <c r="H42" s="150">
        <f t="shared" si="2"/>
        <v>0.1841968143232427</v>
      </c>
      <c r="J42" s="126">
        <v>304833</v>
      </c>
      <c r="K42" s="150">
        <f t="shared" si="3"/>
        <v>0.19904757427236006</v>
      </c>
      <c r="L42" s="126">
        <v>251054</v>
      </c>
      <c r="M42" s="150">
        <f t="shared" si="4"/>
        <v>0.20165984169492779</v>
      </c>
      <c r="N42" s="126">
        <v>53779</v>
      </c>
      <c r="O42" s="150">
        <f t="shared" si="5"/>
        <v>0.18769719391316486</v>
      </c>
      <c r="P42" s="114"/>
      <c r="Q42" s="126">
        <v>297927</v>
      </c>
      <c r="R42" s="150">
        <f t="shared" si="12"/>
        <v>0.25002077023587438</v>
      </c>
      <c r="S42" s="126">
        <v>247022</v>
      </c>
      <c r="T42" s="150">
        <f t="shared" si="7"/>
        <v>0.24738491366835147</v>
      </c>
      <c r="U42" s="126">
        <v>50905</v>
      </c>
      <c r="V42" s="150">
        <f t="shared" si="8"/>
        <v>0.2636526549130912</v>
      </c>
      <c r="X42" s="126">
        <v>304833</v>
      </c>
      <c r="Y42" s="150">
        <f t="shared" si="9"/>
        <v>0.25626275185303815</v>
      </c>
      <c r="Z42" s="126">
        <v>251054</v>
      </c>
      <c r="AA42" s="150">
        <f t="shared" si="10"/>
        <v>0.25107584359839308</v>
      </c>
      <c r="AB42" s="126">
        <v>53779</v>
      </c>
      <c r="AC42" s="150">
        <f t="shared" si="13"/>
        <v>0.28361459761628521</v>
      </c>
    </row>
    <row r="43" spans="1:29" s="154" customFormat="1" x14ac:dyDescent="0.25">
      <c r="A43" s="31"/>
      <c r="B43" s="44" t="s">
        <v>196</v>
      </c>
      <c r="C43" s="126">
        <v>204140</v>
      </c>
      <c r="D43" s="150">
        <f t="shared" si="0"/>
        <v>0.13645703682214327</v>
      </c>
      <c r="E43" s="126">
        <v>172726</v>
      </c>
      <c r="F43" s="150">
        <f t="shared" si="1"/>
        <v>0.14162047817388737</v>
      </c>
      <c r="G43" s="126">
        <v>31414</v>
      </c>
      <c r="H43" s="150">
        <f t="shared" si="2"/>
        <v>0.11366975199195259</v>
      </c>
      <c r="J43" s="126">
        <v>204243</v>
      </c>
      <c r="K43" s="150">
        <f t="shared" si="3"/>
        <v>0.13336506779813745</v>
      </c>
      <c r="L43" s="126">
        <v>175672</v>
      </c>
      <c r="M43" s="150">
        <f t="shared" si="4"/>
        <v>0.14110903514873832</v>
      </c>
      <c r="N43" s="126">
        <v>28571</v>
      </c>
      <c r="O43" s="150">
        <f t="shared" si="5"/>
        <v>9.9717297221834422E-2</v>
      </c>
      <c r="P43" s="114"/>
      <c r="Q43" s="126">
        <v>204140</v>
      </c>
      <c r="R43" s="150">
        <f t="shared" si="12"/>
        <v>0.17131458389454932</v>
      </c>
      <c r="S43" s="126">
        <v>172726</v>
      </c>
      <c r="T43" s="150">
        <f t="shared" si="7"/>
        <v>0.17297976130984155</v>
      </c>
      <c r="U43" s="126">
        <v>31414</v>
      </c>
      <c r="V43" s="150">
        <f t="shared" si="8"/>
        <v>0.16270276989372059</v>
      </c>
      <c r="X43" s="126">
        <v>204243</v>
      </c>
      <c r="Y43" s="150">
        <f t="shared" si="9"/>
        <v>0.17170015459848528</v>
      </c>
      <c r="Z43" s="126">
        <v>175672</v>
      </c>
      <c r="AA43" s="150">
        <f t="shared" si="10"/>
        <v>0.17568728479377707</v>
      </c>
      <c r="AB43" s="126">
        <v>28571</v>
      </c>
      <c r="AC43" s="150">
        <f t="shared" si="13"/>
        <v>0.15067503427908449</v>
      </c>
    </row>
    <row r="44" spans="1:29" s="154" customFormat="1" x14ac:dyDescent="0.25">
      <c r="A44" s="156"/>
      <c r="B44" s="157" t="s">
        <v>177</v>
      </c>
      <c r="C44" s="126">
        <v>240564</v>
      </c>
      <c r="D44" s="150">
        <f t="shared" si="0"/>
        <v>0.16080459785481571</v>
      </c>
      <c r="E44" s="126">
        <v>203905</v>
      </c>
      <c r="F44" s="150">
        <f t="shared" si="1"/>
        <v>0.16718457905611492</v>
      </c>
      <c r="G44" s="126">
        <v>36659</v>
      </c>
      <c r="H44" s="150">
        <f t="shared" si="2"/>
        <v>0.13264848278706914</v>
      </c>
      <c r="J44" s="126">
        <v>230801</v>
      </c>
      <c r="K44" s="150">
        <f t="shared" si="3"/>
        <v>0.15070671216579234</v>
      </c>
      <c r="L44" s="126">
        <v>196623</v>
      </c>
      <c r="M44" s="150">
        <f t="shared" si="4"/>
        <v>0.1579379856667561</v>
      </c>
      <c r="N44" s="126">
        <v>34178</v>
      </c>
      <c r="O44" s="150">
        <f t="shared" si="5"/>
        <v>0.11928661175485132</v>
      </c>
      <c r="P44" s="114"/>
      <c r="Q44" s="126">
        <v>240564</v>
      </c>
      <c r="R44" s="150">
        <f t="shared" si="12"/>
        <v>0.20188165748999881</v>
      </c>
      <c r="S44" s="126">
        <v>203905</v>
      </c>
      <c r="T44" s="150">
        <f t="shared" si="7"/>
        <v>0.20420456810140475</v>
      </c>
      <c r="U44" s="126">
        <v>36659</v>
      </c>
      <c r="V44" s="150">
        <f t="shared" si="8"/>
        <v>0.18986823841388883</v>
      </c>
      <c r="X44" s="126">
        <v>230801</v>
      </c>
      <c r="Y44" s="150">
        <f t="shared" si="9"/>
        <v>0.19402656336562332</v>
      </c>
      <c r="Z44" s="126">
        <v>196623</v>
      </c>
      <c r="AA44" s="150">
        <f t="shared" si="10"/>
        <v>0.19664010768936899</v>
      </c>
      <c r="AB44" s="126">
        <v>34178</v>
      </c>
      <c r="AC44" s="150">
        <f t="shared" si="13"/>
        <v>0.18024469992616812</v>
      </c>
    </row>
    <row r="45" spans="1:29" x14ac:dyDescent="0.25">
      <c r="A45" s="107"/>
      <c r="D45" s="150"/>
      <c r="E45" s="114"/>
      <c r="F45" s="150"/>
      <c r="G45" s="114"/>
      <c r="H45" s="150"/>
      <c r="K45" s="150"/>
      <c r="L45" s="114"/>
      <c r="M45" s="150"/>
      <c r="N45" s="114"/>
      <c r="O45" s="150"/>
      <c r="P45" s="114"/>
      <c r="R45" s="150"/>
      <c r="S45" s="114"/>
      <c r="T45" s="150"/>
      <c r="U45" s="114"/>
      <c r="V45" s="150"/>
      <c r="Y45" s="150"/>
      <c r="AA45" s="150"/>
      <c r="AC45" s="150"/>
    </row>
    <row r="46" spans="1:29" x14ac:dyDescent="0.25">
      <c r="A46" s="107" t="s">
        <v>135</v>
      </c>
      <c r="B46" s="158">
        <v>2014</v>
      </c>
      <c r="C46" s="126">
        <v>691242</v>
      </c>
      <c r="D46" s="150">
        <f t="shared" si="0"/>
        <v>0.46205954270114613</v>
      </c>
      <c r="E46" s="126">
        <v>564313</v>
      </c>
      <c r="F46" s="150">
        <f t="shared" si="1"/>
        <v>0.46268817027975467</v>
      </c>
      <c r="G46" s="126">
        <v>126929</v>
      </c>
      <c r="H46" s="150">
        <f t="shared" si="2"/>
        <v>0.4592852852418205</v>
      </c>
      <c r="K46" s="150"/>
      <c r="L46" s="114"/>
      <c r="M46" s="150"/>
      <c r="N46" s="114"/>
      <c r="O46" s="150"/>
      <c r="P46" s="114"/>
      <c r="Q46" s="126">
        <v>542148</v>
      </c>
      <c r="R46" s="150">
        <f t="shared" si="12"/>
        <v>0.45497138742658039</v>
      </c>
      <c r="S46" s="126">
        <v>455902</v>
      </c>
      <c r="T46" s="150">
        <f t="shared" si="7"/>
        <v>0.45657179081712873</v>
      </c>
      <c r="U46" s="126">
        <v>86246</v>
      </c>
      <c r="V46" s="150">
        <f t="shared" si="8"/>
        <v>0.44669456587043443</v>
      </c>
      <c r="Y46" s="150"/>
      <c r="AA46" s="150"/>
      <c r="AC46" s="150"/>
    </row>
    <row r="47" spans="1:29" x14ac:dyDescent="0.25">
      <c r="B47" s="158">
        <v>2015</v>
      </c>
      <c r="C47" s="126">
        <v>804760</v>
      </c>
      <c r="D47" s="150">
        <f t="shared" si="0"/>
        <v>0.53794045729885387</v>
      </c>
      <c r="E47" s="126">
        <v>655327</v>
      </c>
      <c r="F47" s="150">
        <f t="shared" si="1"/>
        <v>0.53731182972024527</v>
      </c>
      <c r="G47" s="126">
        <v>149433</v>
      </c>
      <c r="H47" s="150">
        <f t="shared" si="2"/>
        <v>0.54071471475817945</v>
      </c>
      <c r="K47" s="150"/>
      <c r="L47" s="114"/>
      <c r="M47" s="150"/>
      <c r="N47" s="114"/>
      <c r="O47" s="150"/>
      <c r="P47" s="114"/>
      <c r="Q47" s="126">
        <v>649461</v>
      </c>
      <c r="R47" s="150">
        <f t="shared" si="12"/>
        <v>0.54502861257341961</v>
      </c>
      <c r="S47" s="126">
        <v>542631</v>
      </c>
      <c r="T47" s="150">
        <f t="shared" si="7"/>
        <v>0.54342820918287127</v>
      </c>
      <c r="U47" s="126">
        <v>106830</v>
      </c>
      <c r="V47" s="150">
        <f t="shared" si="8"/>
        <v>0.55330543412956557</v>
      </c>
      <c r="Y47" s="150"/>
      <c r="AA47" s="150"/>
      <c r="AC47" s="150"/>
    </row>
    <row r="48" spans="1:29" x14ac:dyDescent="0.25">
      <c r="B48" s="158">
        <v>2017</v>
      </c>
      <c r="D48" s="150"/>
      <c r="E48" s="114"/>
      <c r="F48" s="150"/>
      <c r="G48" s="114"/>
      <c r="H48" s="150"/>
      <c r="J48" s="126">
        <v>723788</v>
      </c>
      <c r="K48" s="150">
        <f t="shared" si="3"/>
        <v>0.47261367925205916</v>
      </c>
      <c r="L48" s="126">
        <v>586327</v>
      </c>
      <c r="M48" s="150">
        <f t="shared" si="4"/>
        <v>0.47096883539581891</v>
      </c>
      <c r="N48" s="126">
        <v>137461</v>
      </c>
      <c r="O48" s="150">
        <f t="shared" si="5"/>
        <v>0.47976057517799803</v>
      </c>
      <c r="P48" s="114"/>
      <c r="R48" s="150"/>
      <c r="S48" s="114"/>
      <c r="T48" s="150"/>
      <c r="U48" s="114"/>
      <c r="V48" s="150"/>
      <c r="X48" s="126">
        <v>542602</v>
      </c>
      <c r="Y48" s="150">
        <f t="shared" si="9"/>
        <v>0.45614707620553613</v>
      </c>
      <c r="Z48" s="126">
        <v>456916</v>
      </c>
      <c r="AA48" s="150">
        <f t="shared" si="10"/>
        <v>0.45695575515069808</v>
      </c>
      <c r="AB48" s="126">
        <v>85686</v>
      </c>
      <c r="AC48" s="150">
        <f t="shared" ref="AC48:AC54" si="14">AB48/189620</f>
        <v>0.45188271279400904</v>
      </c>
    </row>
    <row r="49" spans="1:29" s="148" customFormat="1" x14ac:dyDescent="0.25">
      <c r="B49" s="158">
        <v>2018</v>
      </c>
      <c r="D49" s="150"/>
      <c r="E49" s="114"/>
      <c r="F49" s="150"/>
      <c r="G49" s="114"/>
      <c r="H49" s="150"/>
      <c r="J49" s="126">
        <v>807670</v>
      </c>
      <c r="K49" s="150">
        <f t="shared" si="3"/>
        <v>0.5273863207479409</v>
      </c>
      <c r="L49" s="126">
        <v>658611</v>
      </c>
      <c r="M49" s="150">
        <f t="shared" si="4"/>
        <v>0.52903116460418109</v>
      </c>
      <c r="N49" s="126">
        <v>149059</v>
      </c>
      <c r="O49" s="150">
        <f t="shared" si="5"/>
        <v>0.52023942482200192</v>
      </c>
      <c r="P49" s="114"/>
      <c r="R49" s="150"/>
      <c r="S49" s="114"/>
      <c r="T49" s="150"/>
      <c r="U49" s="114"/>
      <c r="V49" s="150"/>
      <c r="X49" s="126">
        <v>646931</v>
      </c>
      <c r="Y49" s="150">
        <f t="shared" si="9"/>
        <v>0.54385292379446393</v>
      </c>
      <c r="Z49" s="126">
        <v>542997</v>
      </c>
      <c r="AA49" s="150">
        <f t="shared" si="10"/>
        <v>0.54304424484930192</v>
      </c>
      <c r="AB49" s="126">
        <v>103934</v>
      </c>
      <c r="AC49" s="150">
        <f t="shared" si="14"/>
        <v>0.54811728720599096</v>
      </c>
    </row>
    <row r="50" spans="1:29" s="148" customFormat="1" x14ac:dyDescent="0.25">
      <c r="A50" s="122"/>
      <c r="B50" s="151"/>
      <c r="D50" s="150"/>
      <c r="E50" s="114"/>
      <c r="F50" s="150"/>
      <c r="G50" s="114"/>
      <c r="H50" s="150"/>
      <c r="K50" s="150"/>
      <c r="L50" s="114"/>
      <c r="M50" s="150"/>
      <c r="N50" s="114"/>
      <c r="O50" s="150"/>
      <c r="P50" s="114"/>
      <c r="R50" s="150"/>
      <c r="S50" s="114"/>
      <c r="T50" s="150"/>
      <c r="U50" s="114"/>
      <c r="V50" s="150"/>
      <c r="Y50" s="150"/>
      <c r="AA50" s="150"/>
      <c r="AC50" s="150"/>
    </row>
    <row r="51" spans="1:29" s="148" customFormat="1" x14ac:dyDescent="0.25">
      <c r="A51" s="159" t="s">
        <v>136</v>
      </c>
      <c r="B51" s="107" t="s">
        <v>137</v>
      </c>
      <c r="C51" s="126">
        <v>514989</v>
      </c>
      <c r="D51" s="150">
        <f t="shared" si="0"/>
        <v>0.34424352373860462</v>
      </c>
      <c r="E51" s="126">
        <v>423344</v>
      </c>
      <c r="F51" s="150">
        <f t="shared" si="1"/>
        <v>0.34710570332229185</v>
      </c>
      <c r="G51" s="126">
        <v>91645</v>
      </c>
      <c r="H51" s="150">
        <f t="shared" si="2"/>
        <v>0.33161216086147877</v>
      </c>
      <c r="J51" s="126">
        <v>513613</v>
      </c>
      <c r="K51" s="150">
        <f t="shared" si="3"/>
        <v>0.33537517842474296</v>
      </c>
      <c r="L51" s="126">
        <v>422030</v>
      </c>
      <c r="M51" s="150">
        <f t="shared" si="4"/>
        <v>0.33899680144714034</v>
      </c>
      <c r="N51" s="126">
        <v>91583</v>
      </c>
      <c r="O51" s="150">
        <f t="shared" si="5"/>
        <v>0.31963911768811948</v>
      </c>
      <c r="P51" s="114"/>
      <c r="Q51" s="126">
        <v>418531</v>
      </c>
      <c r="R51" s="150">
        <f t="shared" si="12"/>
        <v>0.35123182184760271</v>
      </c>
      <c r="S51" s="126">
        <v>353481</v>
      </c>
      <c r="T51" s="150">
        <f t="shared" si="7"/>
        <v>0.35400031846719138</v>
      </c>
      <c r="U51" s="126">
        <v>65050</v>
      </c>
      <c r="V51" s="150">
        <f t="shared" si="8"/>
        <v>0.33691396134164786</v>
      </c>
      <c r="X51" s="126">
        <v>408647</v>
      </c>
      <c r="Y51" s="150">
        <f t="shared" si="9"/>
        <v>0.34353565642987627</v>
      </c>
      <c r="Z51" s="126">
        <v>346281</v>
      </c>
      <c r="AA51" s="150">
        <f t="shared" si="10"/>
        <v>0.34631112906822892</v>
      </c>
      <c r="AB51" s="126">
        <v>62366</v>
      </c>
      <c r="AC51" s="150">
        <f t="shared" si="14"/>
        <v>0.32889990507330452</v>
      </c>
    </row>
    <row r="52" spans="1:29" s="148" customFormat="1" x14ac:dyDescent="0.25">
      <c r="A52" s="159"/>
      <c r="B52" s="107" t="s">
        <v>138</v>
      </c>
      <c r="C52" s="126">
        <v>358059</v>
      </c>
      <c r="D52" s="150">
        <f t="shared" si="0"/>
        <v>0.23934393135838053</v>
      </c>
      <c r="E52" s="126">
        <v>291404</v>
      </c>
      <c r="F52" s="150">
        <f t="shared" si="1"/>
        <v>0.23892624052999245</v>
      </c>
      <c r="G52" s="126">
        <v>66655</v>
      </c>
      <c r="H52" s="150">
        <f t="shared" si="2"/>
        <v>0.24118728334575665</v>
      </c>
      <c r="J52" s="126">
        <v>365219</v>
      </c>
      <c r="K52" s="150">
        <f t="shared" si="3"/>
        <v>0.2384779732777523</v>
      </c>
      <c r="L52" s="126">
        <v>295298</v>
      </c>
      <c r="M52" s="150">
        <f t="shared" si="4"/>
        <v>0.23719896091210968</v>
      </c>
      <c r="N52" s="126">
        <v>69921</v>
      </c>
      <c r="O52" s="150">
        <f t="shared" si="5"/>
        <v>0.24403532039648193</v>
      </c>
      <c r="P52" s="114"/>
      <c r="Q52" s="126">
        <v>285342</v>
      </c>
      <c r="R52" s="150">
        <f t="shared" si="12"/>
        <v>0.23945941999431022</v>
      </c>
      <c r="S52" s="126">
        <v>238593</v>
      </c>
      <c r="T52" s="150">
        <f t="shared" si="7"/>
        <v>0.23894353015874287</v>
      </c>
      <c r="U52" s="126">
        <v>46749</v>
      </c>
      <c r="V52" s="150">
        <f t="shared" si="8"/>
        <v>0.24212745240216288</v>
      </c>
      <c r="X52" s="126">
        <v>283764</v>
      </c>
      <c r="Y52" s="150">
        <f t="shared" si="9"/>
        <v>0.23855075899533681</v>
      </c>
      <c r="Z52" s="126">
        <v>237010</v>
      </c>
      <c r="AA52" s="150">
        <f t="shared" si="10"/>
        <v>0.23703062166408478</v>
      </c>
      <c r="AB52" s="126">
        <v>46754</v>
      </c>
      <c r="AC52" s="150">
        <f t="shared" si="14"/>
        <v>0.24656681784621876</v>
      </c>
    </row>
    <row r="53" spans="1:29" s="148" customFormat="1" x14ac:dyDescent="0.25">
      <c r="A53" s="159"/>
      <c r="B53" s="107" t="s">
        <v>139</v>
      </c>
      <c r="C53" s="126">
        <v>410841</v>
      </c>
      <c r="D53" s="150">
        <f t="shared" si="0"/>
        <v>0.27462596975137732</v>
      </c>
      <c r="E53" s="126">
        <v>335932</v>
      </c>
      <c r="F53" s="150">
        <f t="shared" si="1"/>
        <v>0.27543537437276572</v>
      </c>
      <c r="G53" s="126">
        <v>74909</v>
      </c>
      <c r="H53" s="150">
        <f t="shared" si="2"/>
        <v>0.27105390755603159</v>
      </c>
      <c r="J53" s="126">
        <v>424480</v>
      </c>
      <c r="K53" s="150">
        <f t="shared" si="3"/>
        <v>0.27717377819045641</v>
      </c>
      <c r="L53" s="126">
        <v>346798</v>
      </c>
      <c r="M53" s="150">
        <f t="shared" si="4"/>
        <v>0.27856648282886376</v>
      </c>
      <c r="N53" s="126">
        <v>77682</v>
      </c>
      <c r="O53" s="150">
        <f t="shared" si="5"/>
        <v>0.27112243473404996</v>
      </c>
      <c r="P53" s="114"/>
      <c r="Q53" s="126">
        <v>322189</v>
      </c>
      <c r="R53" s="150">
        <f t="shared" si="12"/>
        <v>0.27038147580288502</v>
      </c>
      <c r="S53" s="126">
        <v>270656</v>
      </c>
      <c r="T53" s="150">
        <f t="shared" si="7"/>
        <v>0.27105363568354779</v>
      </c>
      <c r="U53" s="126">
        <v>51533</v>
      </c>
      <c r="V53" s="150">
        <f t="shared" si="8"/>
        <v>0.26690526010482918</v>
      </c>
      <c r="X53" s="126">
        <v>327850</v>
      </c>
      <c r="Y53" s="150">
        <f t="shared" si="9"/>
        <v>0.27561236216229396</v>
      </c>
      <c r="Z53" s="126">
        <v>277795</v>
      </c>
      <c r="AA53" s="150">
        <f t="shared" si="10"/>
        <v>0.27781917026781328</v>
      </c>
      <c r="AB53" s="126">
        <v>50055</v>
      </c>
      <c r="AC53" s="150">
        <f t="shared" si="14"/>
        <v>0.26397531905917099</v>
      </c>
    </row>
    <row r="54" spans="1:29" s="148" customFormat="1" x14ac:dyDescent="0.25">
      <c r="A54" s="159"/>
      <c r="B54" s="122" t="s">
        <v>140</v>
      </c>
      <c r="C54" s="126">
        <v>212113</v>
      </c>
      <c r="D54" s="150">
        <f t="shared" si="0"/>
        <v>0.14178657515163751</v>
      </c>
      <c r="E54" s="126">
        <v>168960</v>
      </c>
      <c r="F54" s="150">
        <f t="shared" si="1"/>
        <v>0.13853268177494998</v>
      </c>
      <c r="G54" s="126">
        <v>43153</v>
      </c>
      <c r="H54" s="150">
        <f t="shared" si="2"/>
        <v>0.15614664823673299</v>
      </c>
      <c r="J54" s="126">
        <v>228146</v>
      </c>
      <c r="K54" s="150">
        <f t="shared" si="3"/>
        <v>0.14897307010704833</v>
      </c>
      <c r="L54" s="126">
        <v>180812</v>
      </c>
      <c r="M54" s="150">
        <f t="shared" si="4"/>
        <v>0.14523775481188622</v>
      </c>
      <c r="N54" s="126">
        <v>47334</v>
      </c>
      <c r="O54" s="150">
        <f t="shared" si="5"/>
        <v>0.16520312718134861</v>
      </c>
      <c r="P54" s="114"/>
      <c r="Q54" s="126">
        <v>165547</v>
      </c>
      <c r="R54" s="150">
        <f t="shared" si="12"/>
        <v>0.13892728235520208</v>
      </c>
      <c r="S54" s="126">
        <v>135803</v>
      </c>
      <c r="T54" s="150">
        <f t="shared" si="7"/>
        <v>0.13600251569051799</v>
      </c>
      <c r="U54" s="126">
        <v>29744</v>
      </c>
      <c r="V54" s="150">
        <f t="shared" si="8"/>
        <v>0.15405332615136008</v>
      </c>
      <c r="X54" s="126">
        <v>169272</v>
      </c>
      <c r="Y54" s="150">
        <f t="shared" si="9"/>
        <v>0.14230122241249296</v>
      </c>
      <c r="Z54" s="126">
        <v>138827</v>
      </c>
      <c r="AA54" s="150">
        <f t="shared" si="10"/>
        <v>0.13883907899987299</v>
      </c>
      <c r="AB54" s="126">
        <v>30445</v>
      </c>
      <c r="AC54" s="150">
        <f t="shared" si="14"/>
        <v>0.16055795802130576</v>
      </c>
    </row>
    <row r="55" spans="1:29" s="148" customFormat="1" x14ac:dyDescent="0.25">
      <c r="A55" s="156"/>
      <c r="B55" s="122"/>
      <c r="D55" s="114"/>
      <c r="E55" s="114"/>
      <c r="F55" s="114"/>
      <c r="G55" s="114"/>
      <c r="H55" s="150"/>
      <c r="K55" s="114"/>
      <c r="L55" s="114"/>
      <c r="M55" s="114"/>
      <c r="N55" s="114"/>
      <c r="O55" s="114"/>
      <c r="P55" s="114"/>
      <c r="R55" s="114"/>
      <c r="S55" s="114"/>
      <c r="T55" s="150"/>
      <c r="U55" s="114"/>
      <c r="V55" s="114"/>
      <c r="Y55" s="114"/>
    </row>
    <row r="56" spans="1:29" s="148" customFormat="1" x14ac:dyDescent="0.25">
      <c r="A56" s="31" t="s">
        <v>351</v>
      </c>
      <c r="B56" s="31" t="s">
        <v>352</v>
      </c>
      <c r="C56" s="126">
        <v>55.76</v>
      </c>
      <c r="D56" s="126">
        <v>10.063000000000001</v>
      </c>
      <c r="E56" s="126">
        <v>55.98</v>
      </c>
      <c r="F56" s="126">
        <v>10.068</v>
      </c>
      <c r="G56" s="126">
        <v>54.79</v>
      </c>
      <c r="H56" s="126">
        <v>9.9809999999999999</v>
      </c>
      <c r="J56" s="124">
        <v>56</v>
      </c>
      <c r="K56" s="126">
        <v>10.093</v>
      </c>
      <c r="L56" s="126">
        <v>56.2</v>
      </c>
      <c r="M56" s="126">
        <v>10.113</v>
      </c>
      <c r="N56" s="126">
        <v>55.13</v>
      </c>
      <c r="O56" s="126">
        <v>9.9619999999999997</v>
      </c>
      <c r="P56" s="126"/>
      <c r="Q56" s="126">
        <v>56.12</v>
      </c>
      <c r="R56" s="126">
        <v>10.057</v>
      </c>
      <c r="S56" s="126">
        <v>56.27</v>
      </c>
      <c r="T56" s="126">
        <v>10.048</v>
      </c>
      <c r="U56" s="126">
        <v>55.31</v>
      </c>
      <c r="V56" s="126">
        <v>10.066000000000001</v>
      </c>
      <c r="X56" s="126">
        <v>56.37</v>
      </c>
      <c r="Y56" s="160">
        <v>10.1</v>
      </c>
      <c r="Z56" s="31">
        <v>56.51</v>
      </c>
      <c r="AA56" s="31">
        <v>10.105</v>
      </c>
      <c r="AB56" s="161">
        <v>55.6</v>
      </c>
      <c r="AC56" s="148">
        <v>10.039</v>
      </c>
    </row>
    <row r="57" spans="1:29" s="148" customFormat="1" x14ac:dyDescent="0.25">
      <c r="A57" s="31"/>
      <c r="B57" s="31"/>
      <c r="D57" s="114"/>
      <c r="E57" s="114"/>
      <c r="F57" s="114"/>
      <c r="G57" s="114"/>
      <c r="H57" s="114"/>
      <c r="K57" s="114"/>
      <c r="L57" s="114"/>
      <c r="M57" s="114"/>
      <c r="N57" s="114"/>
      <c r="O57" s="114"/>
      <c r="P57" s="114"/>
      <c r="R57" s="114"/>
      <c r="S57" s="114"/>
      <c r="T57" s="114"/>
      <c r="U57" s="114"/>
      <c r="V57" s="114"/>
      <c r="Y57" s="114"/>
    </row>
    <row r="58" spans="1:29" s="148" customFormat="1" x14ac:dyDescent="0.25">
      <c r="A58" s="31" t="s">
        <v>42</v>
      </c>
      <c r="B58" s="31" t="s">
        <v>43</v>
      </c>
      <c r="C58" s="126">
        <v>255415</v>
      </c>
      <c r="D58" s="150">
        <f t="shared" si="0"/>
        <v>0.17073172362069033</v>
      </c>
      <c r="E58" s="126">
        <v>203349</v>
      </c>
      <c r="F58" s="150">
        <f t="shared" si="1"/>
        <v>0.16672870683152405</v>
      </c>
      <c r="G58" s="126">
        <v>52066</v>
      </c>
      <c r="H58" s="150">
        <f t="shared" ref="H58:H89" si="15">G58/276362</f>
        <v>0.18839782603975944</v>
      </c>
      <c r="J58" s="126">
        <v>252903</v>
      </c>
      <c r="K58" s="150">
        <f t="shared" si="3"/>
        <v>0.16513871095387533</v>
      </c>
      <c r="L58" s="126">
        <v>201431</v>
      </c>
      <c r="M58" s="150">
        <f t="shared" ref="M58:M89" si="16">L58/1244938</f>
        <v>0.16180002538279015</v>
      </c>
      <c r="N58" s="126">
        <v>51472</v>
      </c>
      <c r="O58" s="150">
        <f t="shared" si="5"/>
        <v>0.17964539997207873</v>
      </c>
      <c r="P58" s="114"/>
      <c r="Q58" s="126">
        <v>192887</v>
      </c>
      <c r="R58" s="150">
        <f t="shared" si="12"/>
        <v>0.16187104998367755</v>
      </c>
      <c r="S58" s="126">
        <v>158851</v>
      </c>
      <c r="T58" s="150">
        <f t="shared" si="7"/>
        <v>0.15908437678073734</v>
      </c>
      <c r="U58" s="126">
        <v>34036</v>
      </c>
      <c r="V58" s="150">
        <f t="shared" ref="V58:V89" si="17">U58/193076</f>
        <v>0.17628291449998965</v>
      </c>
      <c r="X58" s="126">
        <v>185197</v>
      </c>
      <c r="Y58" s="150">
        <f t="shared" si="9"/>
        <v>0.15568882914555543</v>
      </c>
      <c r="Z58" s="126">
        <v>153410</v>
      </c>
      <c r="AA58" s="150">
        <f t="shared" ref="AA58:AA89" si="18">Z58/999913</f>
        <v>0.15342334783126133</v>
      </c>
      <c r="AB58" s="126">
        <v>31787</v>
      </c>
      <c r="AC58" s="150">
        <f t="shared" ref="AC58:AC89" si="19">AB58/189620</f>
        <v>0.16763527054108215</v>
      </c>
    </row>
    <row r="59" spans="1:29" s="148" customFormat="1" x14ac:dyDescent="0.25">
      <c r="A59" s="31"/>
      <c r="B59" s="31" t="s">
        <v>44</v>
      </c>
      <c r="C59" s="126">
        <v>241115</v>
      </c>
      <c r="D59" s="150">
        <f t="shared" si="0"/>
        <v>0.16117291287043733</v>
      </c>
      <c r="E59" s="126">
        <v>191498</v>
      </c>
      <c r="F59" s="150">
        <f t="shared" si="1"/>
        <v>0.15701190515234004</v>
      </c>
      <c r="G59" s="126">
        <v>49617</v>
      </c>
      <c r="H59" s="150">
        <f t="shared" si="15"/>
        <v>0.17953626041206822</v>
      </c>
      <c r="J59" s="126">
        <v>234095</v>
      </c>
      <c r="K59" s="150">
        <f t="shared" si="3"/>
        <v>0.15285760366918322</v>
      </c>
      <c r="L59" s="126">
        <v>186377</v>
      </c>
      <c r="M59" s="150">
        <f t="shared" si="16"/>
        <v>0.14970785693745392</v>
      </c>
      <c r="N59" s="126">
        <v>47718</v>
      </c>
      <c r="O59" s="150">
        <f t="shared" si="5"/>
        <v>0.16654334775931873</v>
      </c>
      <c r="P59" s="114"/>
      <c r="Q59" s="126">
        <v>186686</v>
      </c>
      <c r="R59" s="150">
        <f t="shared" si="12"/>
        <v>0.15666716179552184</v>
      </c>
      <c r="S59" s="126">
        <v>153046</v>
      </c>
      <c r="T59" s="150">
        <f t="shared" si="7"/>
        <v>0.15327084833450672</v>
      </c>
      <c r="U59" s="126">
        <v>33640</v>
      </c>
      <c r="V59" s="150">
        <f t="shared" si="17"/>
        <v>0.17423190867844787</v>
      </c>
      <c r="X59" s="126">
        <v>176442</v>
      </c>
      <c r="Y59" s="150">
        <f t="shared" si="9"/>
        <v>0.14832879794003193</v>
      </c>
      <c r="Z59" s="126">
        <v>145817</v>
      </c>
      <c r="AA59" s="150">
        <f t="shared" si="18"/>
        <v>0.14582968718278491</v>
      </c>
      <c r="AB59" s="126">
        <v>30625</v>
      </c>
      <c r="AC59" s="150">
        <f t="shared" si="19"/>
        <v>0.16150722497626832</v>
      </c>
    </row>
    <row r="60" spans="1:29" s="148" customFormat="1" x14ac:dyDescent="0.25">
      <c r="A60" s="31"/>
      <c r="B60" s="31" t="s">
        <v>45</v>
      </c>
      <c r="C60" s="126">
        <v>218488</v>
      </c>
      <c r="D60" s="150">
        <f t="shared" si="0"/>
        <v>0.14604793309099853</v>
      </c>
      <c r="E60" s="126">
        <v>174789</v>
      </c>
      <c r="F60" s="150">
        <f t="shared" si="1"/>
        <v>0.143311960906497</v>
      </c>
      <c r="G60" s="126">
        <v>43699</v>
      </c>
      <c r="H60" s="150">
        <f t="shared" si="15"/>
        <v>0.15812231782951347</v>
      </c>
      <c r="J60" s="126">
        <v>242434</v>
      </c>
      <c r="K60" s="150">
        <f t="shared" si="3"/>
        <v>0.15830274157045116</v>
      </c>
      <c r="L60" s="126">
        <v>193850</v>
      </c>
      <c r="M60" s="150">
        <f t="shared" si="16"/>
        <v>0.1557105655060734</v>
      </c>
      <c r="N60" s="126">
        <v>48584</v>
      </c>
      <c r="O60" s="150">
        <f t="shared" si="5"/>
        <v>0.16956582437526177</v>
      </c>
      <c r="P60" s="114"/>
      <c r="Q60" s="126">
        <v>172539</v>
      </c>
      <c r="R60" s="150">
        <f t="shared" si="12"/>
        <v>0.14479497888988754</v>
      </c>
      <c r="S60" s="126">
        <v>142228</v>
      </c>
      <c r="T60" s="150">
        <f t="shared" si="7"/>
        <v>0.14243695501300407</v>
      </c>
      <c r="U60" s="126">
        <v>30311</v>
      </c>
      <c r="V60" s="150">
        <f t="shared" si="17"/>
        <v>0.15698999357765853</v>
      </c>
      <c r="X60" s="126">
        <v>188375</v>
      </c>
      <c r="Y60" s="150">
        <f t="shared" si="9"/>
        <v>0.15836046582986768</v>
      </c>
      <c r="Z60" s="126">
        <v>155948</v>
      </c>
      <c r="AA60" s="150">
        <f t="shared" si="18"/>
        <v>0.15596156865647312</v>
      </c>
      <c r="AB60" s="126">
        <v>32427</v>
      </c>
      <c r="AC60" s="150">
        <f t="shared" si="19"/>
        <v>0.17101044193650458</v>
      </c>
    </row>
    <row r="61" spans="1:29" s="148" customFormat="1" x14ac:dyDescent="0.25">
      <c r="A61" s="31"/>
      <c r="B61" s="31" t="s">
        <v>46</v>
      </c>
      <c r="C61" s="126">
        <v>203883</v>
      </c>
      <c r="D61" s="150">
        <f t="shared" si="0"/>
        <v>0.1362852456079604</v>
      </c>
      <c r="E61" s="126">
        <v>166641</v>
      </c>
      <c r="F61" s="150">
        <f t="shared" si="1"/>
        <v>0.13663130103965104</v>
      </c>
      <c r="G61" s="126">
        <v>37242</v>
      </c>
      <c r="H61" s="150">
        <f t="shared" si="15"/>
        <v>0.13475803475152157</v>
      </c>
      <c r="J61" s="126">
        <v>208768</v>
      </c>
      <c r="K61" s="150">
        <f t="shared" si="3"/>
        <v>0.1363197684820609</v>
      </c>
      <c r="L61" s="126">
        <v>169263</v>
      </c>
      <c r="M61" s="150">
        <f t="shared" si="16"/>
        <v>0.1359609876154475</v>
      </c>
      <c r="N61" s="126">
        <v>39505</v>
      </c>
      <c r="O61" s="150">
        <f t="shared" si="5"/>
        <v>0.13787868211643167</v>
      </c>
      <c r="P61" s="114"/>
      <c r="Q61" s="126">
        <v>164171</v>
      </c>
      <c r="R61" s="150">
        <f t="shared" si="12"/>
        <v>0.13777254116073309</v>
      </c>
      <c r="S61" s="126">
        <v>138116</v>
      </c>
      <c r="T61" s="150">
        <f t="shared" si="7"/>
        <v>0.13831891384661299</v>
      </c>
      <c r="U61" s="126">
        <v>26055</v>
      </c>
      <c r="V61" s="150">
        <f t="shared" si="17"/>
        <v>0.13494686030371461</v>
      </c>
      <c r="X61" s="126">
        <v>162726</v>
      </c>
      <c r="Y61" s="150">
        <f t="shared" si="9"/>
        <v>0.13679822249571891</v>
      </c>
      <c r="Z61" s="126">
        <v>136605</v>
      </c>
      <c r="AA61" s="150">
        <f t="shared" si="18"/>
        <v>0.1366168856690532</v>
      </c>
      <c r="AB61" s="126">
        <v>26121</v>
      </c>
      <c r="AC61" s="150">
        <f t="shared" si="19"/>
        <v>0.13775445628098301</v>
      </c>
    </row>
    <row r="62" spans="1:29" s="148" customFormat="1" x14ac:dyDescent="0.25">
      <c r="A62" s="31"/>
      <c r="B62" s="31" t="s">
        <v>47</v>
      </c>
      <c r="C62" s="126">
        <v>203379</v>
      </c>
      <c r="D62" s="150">
        <f t="shared" si="0"/>
        <v>0.1359483476626368</v>
      </c>
      <c r="E62" s="126">
        <v>168817</v>
      </c>
      <c r="F62" s="150">
        <f t="shared" si="1"/>
        <v>0.13841543406251025</v>
      </c>
      <c r="G62" s="126">
        <v>34562</v>
      </c>
      <c r="H62" s="150">
        <f t="shared" si="15"/>
        <v>0.12506060891150014</v>
      </c>
      <c r="J62" s="126">
        <v>203443</v>
      </c>
      <c r="K62" s="150">
        <f t="shared" si="3"/>
        <v>0.13284268977667033</v>
      </c>
      <c r="L62" s="126">
        <v>167181</v>
      </c>
      <c r="M62" s="150">
        <f t="shared" si="16"/>
        <v>0.13428861517601678</v>
      </c>
      <c r="N62" s="126">
        <v>36262</v>
      </c>
      <c r="O62" s="150">
        <f t="shared" si="5"/>
        <v>0.12656010051654334</v>
      </c>
      <c r="P62" s="114"/>
      <c r="Q62" s="126">
        <v>163671</v>
      </c>
      <c r="R62" s="150">
        <f t="shared" si="12"/>
        <v>0.13735294043599872</v>
      </c>
      <c r="S62" s="126">
        <v>139594</v>
      </c>
      <c r="T62" s="150">
        <f t="shared" si="7"/>
        <v>0.13979908525807361</v>
      </c>
      <c r="U62" s="126">
        <v>24077</v>
      </c>
      <c r="V62" s="150">
        <f t="shared" si="17"/>
        <v>0.12470218981126603</v>
      </c>
      <c r="X62" s="126">
        <v>159841</v>
      </c>
      <c r="Y62" s="150">
        <f t="shared" si="9"/>
        <v>0.13437290096197416</v>
      </c>
      <c r="Z62" s="126">
        <v>136189</v>
      </c>
      <c r="AA62" s="150">
        <f t="shared" si="18"/>
        <v>0.13620084947390423</v>
      </c>
      <c r="AB62" s="126">
        <v>23652</v>
      </c>
      <c r="AC62" s="150">
        <f t="shared" si="19"/>
        <v>0.12473367788207995</v>
      </c>
    </row>
    <row r="63" spans="1:29" s="148" customFormat="1" x14ac:dyDescent="0.25">
      <c r="A63" s="31"/>
      <c r="B63" s="31" t="s">
        <v>48</v>
      </c>
      <c r="C63" s="126">
        <v>208880</v>
      </c>
      <c r="D63" s="150">
        <f t="shared" si="0"/>
        <v>0.13962548178411527</v>
      </c>
      <c r="E63" s="126">
        <v>177787</v>
      </c>
      <c r="F63" s="150">
        <f t="shared" si="1"/>
        <v>0.14577006329736644</v>
      </c>
      <c r="G63" s="126">
        <v>31093</v>
      </c>
      <c r="H63" s="150">
        <f t="shared" si="15"/>
        <v>0.11250823195663659</v>
      </c>
      <c r="J63" s="126">
        <v>197702</v>
      </c>
      <c r="K63" s="150">
        <f t="shared" si="3"/>
        <v>0.12909397450011689</v>
      </c>
      <c r="L63" s="126">
        <v>166772</v>
      </c>
      <c r="M63" s="150">
        <f t="shared" si="16"/>
        <v>0.13396008475924101</v>
      </c>
      <c r="N63" s="126">
        <v>30930</v>
      </c>
      <c r="O63" s="150">
        <f t="shared" si="5"/>
        <v>0.10795057936618735</v>
      </c>
      <c r="P63" s="114"/>
      <c r="Q63" s="126">
        <v>173291</v>
      </c>
      <c r="R63" s="150">
        <f t="shared" si="12"/>
        <v>0.14542605837988803</v>
      </c>
      <c r="S63" s="126">
        <v>150219</v>
      </c>
      <c r="T63" s="150">
        <f t="shared" si="7"/>
        <v>0.15043969503261284</v>
      </c>
      <c r="U63" s="126">
        <v>23072</v>
      </c>
      <c r="V63" s="150">
        <f t="shared" si="17"/>
        <v>0.11949698564295926</v>
      </c>
      <c r="X63" s="126">
        <v>159718</v>
      </c>
      <c r="Y63" s="150">
        <f t="shared" si="9"/>
        <v>0.13426949903869839</v>
      </c>
      <c r="Z63" s="126">
        <v>138083</v>
      </c>
      <c r="AA63" s="150">
        <f t="shared" si="18"/>
        <v>0.13809501426624116</v>
      </c>
      <c r="AB63" s="126">
        <v>21635</v>
      </c>
      <c r="AC63" s="150">
        <f t="shared" si="19"/>
        <v>0.11409661428119397</v>
      </c>
    </row>
    <row r="64" spans="1:29" s="148" customFormat="1" x14ac:dyDescent="0.25">
      <c r="A64" s="31"/>
      <c r="B64" s="31" t="s">
        <v>49</v>
      </c>
      <c r="C64" s="126">
        <v>164842</v>
      </c>
      <c r="D64" s="150">
        <f t="shared" si="0"/>
        <v>0.11018835536316128</v>
      </c>
      <c r="E64" s="126">
        <v>136759</v>
      </c>
      <c r="F64" s="150">
        <f t="shared" si="1"/>
        <v>0.11213062871011117</v>
      </c>
      <c r="G64" s="126">
        <v>28083</v>
      </c>
      <c r="H64" s="150">
        <f t="shared" si="15"/>
        <v>0.10161672009900059</v>
      </c>
      <c r="J64" s="126">
        <v>192113</v>
      </c>
      <c r="K64" s="150">
        <f t="shared" si="3"/>
        <v>0.12544451104764218</v>
      </c>
      <c r="L64" s="126">
        <v>160064</v>
      </c>
      <c r="M64" s="150">
        <f t="shared" si="16"/>
        <v>0.12857186462297721</v>
      </c>
      <c r="N64" s="126">
        <v>32049</v>
      </c>
      <c r="O64" s="150">
        <f t="shared" si="5"/>
        <v>0.11185606589417842</v>
      </c>
      <c r="P64" s="114"/>
      <c r="Q64" s="126">
        <v>138364</v>
      </c>
      <c r="R64" s="150">
        <f t="shared" si="12"/>
        <v>0.11611526935429323</v>
      </c>
      <c r="S64" s="126">
        <v>116479</v>
      </c>
      <c r="T64" s="150">
        <f t="shared" si="7"/>
        <v>0.11665012573445244</v>
      </c>
      <c r="U64" s="126">
        <v>21885</v>
      </c>
      <c r="V64" s="150">
        <f t="shared" si="17"/>
        <v>0.11334914748596407</v>
      </c>
      <c r="X64" s="126">
        <v>157234</v>
      </c>
      <c r="Y64" s="150">
        <f t="shared" si="9"/>
        <v>0.13218128458815351</v>
      </c>
      <c r="Z64" s="126">
        <v>133861</v>
      </c>
      <c r="AA64" s="150">
        <f t="shared" si="18"/>
        <v>0.13387264692028206</v>
      </c>
      <c r="AB64" s="126">
        <v>23373</v>
      </c>
      <c r="AC64" s="150">
        <f t="shared" si="19"/>
        <v>0.12326231410188798</v>
      </c>
    </row>
    <row r="65" spans="1:29" x14ac:dyDescent="0.25">
      <c r="A65" s="148"/>
      <c r="B65" s="148"/>
      <c r="D65" s="150"/>
      <c r="E65" s="114"/>
      <c r="F65" s="150"/>
      <c r="G65" s="114"/>
      <c r="H65" s="150"/>
      <c r="K65" s="150"/>
      <c r="L65" s="114"/>
      <c r="M65" s="150"/>
      <c r="N65" s="114"/>
      <c r="O65" s="150"/>
      <c r="P65" s="114"/>
      <c r="R65" s="150"/>
      <c r="S65" s="114"/>
      <c r="T65" s="150"/>
      <c r="U65" s="114"/>
      <c r="V65" s="150"/>
      <c r="Y65" s="114"/>
      <c r="AA65" s="114"/>
    </row>
    <row r="66" spans="1:29" s="154" customFormat="1" x14ac:dyDescent="0.25">
      <c r="A66" s="31" t="s">
        <v>53</v>
      </c>
      <c r="B66" s="31" t="s">
        <v>54</v>
      </c>
      <c r="C66" s="126">
        <v>794345</v>
      </c>
      <c r="D66" s="150">
        <f t="shared" si="0"/>
        <v>0.53097856821047029</v>
      </c>
      <c r="E66" s="126">
        <v>685949</v>
      </c>
      <c r="F66" s="150">
        <f t="shared" si="1"/>
        <v>0.56241923846380903</v>
      </c>
      <c r="G66" s="126">
        <v>108396</v>
      </c>
      <c r="H66" s="150">
        <f t="shared" si="15"/>
        <v>0.39222469080409028</v>
      </c>
      <c r="J66" s="126">
        <v>811117</v>
      </c>
      <c r="K66" s="150">
        <f t="shared" si="3"/>
        <v>0.52963711704793737</v>
      </c>
      <c r="L66" s="126">
        <v>696021</v>
      </c>
      <c r="M66" s="150">
        <f t="shared" si="16"/>
        <v>0.55908085382565231</v>
      </c>
      <c r="N66" s="126">
        <v>115096</v>
      </c>
      <c r="O66" s="150">
        <f t="shared" si="5"/>
        <v>0.40170319698450369</v>
      </c>
      <c r="P66" s="114"/>
      <c r="Q66" s="126">
        <v>645885</v>
      </c>
      <c r="R66" s="150">
        <f t="shared" si="12"/>
        <v>0.5420276281901194</v>
      </c>
      <c r="S66" s="126">
        <v>570871</v>
      </c>
      <c r="T66" s="150">
        <f t="shared" si="7"/>
        <v>0.57170969812715255</v>
      </c>
      <c r="U66" s="126">
        <v>75014</v>
      </c>
      <c r="V66" s="150">
        <f t="shared" si="17"/>
        <v>0.38852058256852223</v>
      </c>
      <c r="X66" s="126">
        <v>642412</v>
      </c>
      <c r="Y66" s="150">
        <f t="shared" si="9"/>
        <v>0.5400539539466328</v>
      </c>
      <c r="Z66" s="126">
        <v>567089</v>
      </c>
      <c r="AA66" s="150">
        <f t="shared" si="18"/>
        <v>0.56713834103567007</v>
      </c>
      <c r="AB66" s="126">
        <v>75323</v>
      </c>
      <c r="AC66" s="150">
        <f t="shared" si="19"/>
        <v>0.39723130471469253</v>
      </c>
    </row>
    <row r="67" spans="1:29" s="154" customFormat="1" x14ac:dyDescent="0.25">
      <c r="A67" s="31"/>
      <c r="B67" s="162" t="s">
        <v>55</v>
      </c>
      <c r="C67" s="126">
        <v>694606</v>
      </c>
      <c r="D67" s="150">
        <f t="shared" si="0"/>
        <v>0.46430820279652035</v>
      </c>
      <c r="E67" s="126">
        <v>531530</v>
      </c>
      <c r="F67" s="150">
        <f t="shared" si="1"/>
        <v>0.43580892722442688</v>
      </c>
      <c r="G67" s="126">
        <v>163076</v>
      </c>
      <c r="H67" s="150">
        <f t="shared" si="15"/>
        <v>0.59008112548034819</v>
      </c>
      <c r="J67" s="126">
        <v>716166</v>
      </c>
      <c r="K67" s="150">
        <f t="shared" si="3"/>
        <v>0.46763672265253114</v>
      </c>
      <c r="L67" s="126">
        <v>547396</v>
      </c>
      <c r="M67" s="150">
        <f t="shared" si="16"/>
        <v>0.43969739858531109</v>
      </c>
      <c r="N67" s="126">
        <v>168770</v>
      </c>
      <c r="O67" s="150">
        <f t="shared" si="5"/>
        <v>0.58903392433337987</v>
      </c>
      <c r="P67" s="114"/>
      <c r="Q67" s="126">
        <v>540118</v>
      </c>
      <c r="R67" s="150">
        <f t="shared" si="12"/>
        <v>0.45326780848415882</v>
      </c>
      <c r="S67" s="126">
        <v>425935</v>
      </c>
      <c r="T67" s="150">
        <f t="shared" si="7"/>
        <v>0.42656076464172943</v>
      </c>
      <c r="U67" s="126">
        <v>114183</v>
      </c>
      <c r="V67" s="150">
        <f t="shared" si="17"/>
        <v>0.59138888313410265</v>
      </c>
      <c r="X67" s="126">
        <v>544041</v>
      </c>
      <c r="Y67" s="150">
        <f t="shared" si="9"/>
        <v>0.45735679464125839</v>
      </c>
      <c r="Z67" s="126">
        <v>431623</v>
      </c>
      <c r="AA67" s="150">
        <f t="shared" si="18"/>
        <v>0.43166055446823876</v>
      </c>
      <c r="AB67" s="126">
        <v>112418</v>
      </c>
      <c r="AC67" s="150">
        <f t="shared" si="19"/>
        <v>0.59285940301655948</v>
      </c>
    </row>
    <row r="68" spans="1:29" s="154" customFormat="1" x14ac:dyDescent="0.25">
      <c r="B68" s="148" t="s">
        <v>134</v>
      </c>
      <c r="C68" s="126">
        <v>7051</v>
      </c>
      <c r="D68" s="150">
        <f t="shared" si="0"/>
        <v>4.7132289930093673E-3</v>
      </c>
      <c r="E68" s="126">
        <v>2161</v>
      </c>
      <c r="F68" s="150">
        <f t="shared" si="1"/>
        <v>1.7718343117641272E-3</v>
      </c>
      <c r="G68" s="126">
        <v>4890</v>
      </c>
      <c r="H68" s="150">
        <f t="shared" si="15"/>
        <v>1.7694183715561473E-2</v>
      </c>
      <c r="J68" s="126">
        <v>4175</v>
      </c>
      <c r="K68" s="150">
        <f t="shared" si="3"/>
        <v>2.7261602995315576E-3</v>
      </c>
      <c r="L68" s="126">
        <v>1521</v>
      </c>
      <c r="M68" s="150">
        <f t="shared" si="16"/>
        <v>1.2217475890365624E-3</v>
      </c>
      <c r="N68" s="126">
        <v>2654</v>
      </c>
      <c r="O68" s="150">
        <f t="shared" si="5"/>
        <v>9.2628786821164315E-3</v>
      </c>
      <c r="P68" s="114"/>
      <c r="Q68" s="126">
        <v>5606</v>
      </c>
      <c r="R68" s="150">
        <f t="shared" si="12"/>
        <v>4.7045633257217761E-3</v>
      </c>
      <c r="S68" s="126">
        <v>1727</v>
      </c>
      <c r="T68" s="150">
        <f t="shared" si="7"/>
        <v>1.7295372311180502E-3</v>
      </c>
      <c r="U68" s="126">
        <v>3879</v>
      </c>
      <c r="V68" s="150">
        <f t="shared" si="17"/>
        <v>2.0090534297375128E-2</v>
      </c>
      <c r="X68" s="126">
        <v>3080</v>
      </c>
      <c r="Y68" s="150">
        <f t="shared" si="9"/>
        <v>2.5892514121087853E-3</v>
      </c>
      <c r="Z68" s="126">
        <v>1201</v>
      </c>
      <c r="AA68" s="150">
        <f t="shared" si="18"/>
        <v>1.2011044960911598E-3</v>
      </c>
      <c r="AB68" s="31">
        <v>1879</v>
      </c>
      <c r="AC68" s="150">
        <f t="shared" si="19"/>
        <v>9.9092922687480222E-3</v>
      </c>
    </row>
    <row r="69" spans="1:29" x14ac:dyDescent="0.25">
      <c r="D69" s="150"/>
      <c r="E69" s="114"/>
      <c r="F69" s="150"/>
      <c r="G69" s="114"/>
      <c r="H69" s="150"/>
      <c r="K69" s="150"/>
      <c r="L69" s="114"/>
      <c r="M69" s="150"/>
      <c r="N69" s="114"/>
      <c r="O69" s="150"/>
      <c r="P69" s="114"/>
      <c r="R69" s="150"/>
      <c r="S69" s="114"/>
      <c r="T69" s="150"/>
      <c r="U69" s="114"/>
      <c r="V69" s="150"/>
      <c r="Y69" s="150"/>
      <c r="AA69" s="150"/>
      <c r="AC69" s="150"/>
    </row>
    <row r="70" spans="1:29" x14ac:dyDescent="0.25">
      <c r="A70" s="31" t="s">
        <v>56</v>
      </c>
      <c r="B70" s="31" t="s">
        <v>57</v>
      </c>
      <c r="C70" s="126">
        <v>884380</v>
      </c>
      <c r="D70" s="150">
        <f t="shared" si="0"/>
        <v>0.59116231128033248</v>
      </c>
      <c r="E70" s="126">
        <v>766811</v>
      </c>
      <c r="F70" s="150">
        <f t="shared" si="1"/>
        <v>0.62871913023515136</v>
      </c>
      <c r="G70" s="126">
        <v>117569</v>
      </c>
      <c r="H70" s="150">
        <f t="shared" si="15"/>
        <v>0.42541666365129793</v>
      </c>
      <c r="J70" s="126">
        <v>906451</v>
      </c>
      <c r="K70" s="150">
        <f t="shared" si="3"/>
        <v>0.59188759992112094</v>
      </c>
      <c r="L70" s="126">
        <v>781575</v>
      </c>
      <c r="M70" s="150">
        <f t="shared" si="16"/>
        <v>0.62780234839004034</v>
      </c>
      <c r="N70" s="126">
        <v>124876</v>
      </c>
      <c r="O70" s="150">
        <f t="shared" si="5"/>
        <v>0.4358369398296803</v>
      </c>
      <c r="P70" s="114"/>
      <c r="Q70" s="126">
        <v>721892</v>
      </c>
      <c r="R70" s="150">
        <f t="shared" si="12"/>
        <v>0.60581281275989018</v>
      </c>
      <c r="S70" s="126">
        <v>639756</v>
      </c>
      <c r="T70" s="150">
        <f t="shared" si="7"/>
        <v>0.64069590088660067</v>
      </c>
      <c r="U70" s="126">
        <v>82136</v>
      </c>
      <c r="V70" s="150">
        <f t="shared" si="17"/>
        <v>0.42540761151049328</v>
      </c>
      <c r="X70" s="126">
        <v>721839</v>
      </c>
      <c r="Y70" s="150">
        <f t="shared" si="9"/>
        <v>0.6068255357354525</v>
      </c>
      <c r="Z70" s="126">
        <v>639126</v>
      </c>
      <c r="AA70" s="150">
        <f t="shared" si="18"/>
        <v>0.63918160879996555</v>
      </c>
      <c r="AB70" s="126">
        <v>82713</v>
      </c>
      <c r="AC70" s="150">
        <f t="shared" si="19"/>
        <v>0.43620398692121082</v>
      </c>
    </row>
    <row r="71" spans="1:29" x14ac:dyDescent="0.25">
      <c r="B71" s="162" t="s">
        <v>58</v>
      </c>
      <c r="C71" s="126">
        <v>604570</v>
      </c>
      <c r="D71" s="150">
        <f t="shared" ref="D71:D123" si="20">C71/1496002</f>
        <v>0.40412379127835391</v>
      </c>
      <c r="E71" s="126">
        <v>450667</v>
      </c>
      <c r="F71" s="150">
        <f t="shared" ref="F71:F123" si="21">E71/1219640</f>
        <v>0.36950821553901153</v>
      </c>
      <c r="G71" s="126">
        <v>153903</v>
      </c>
      <c r="H71" s="150">
        <f t="shared" si="15"/>
        <v>0.55688915263314054</v>
      </c>
      <c r="J71" s="126">
        <v>620828</v>
      </c>
      <c r="K71" s="150">
        <f t="shared" ref="K71:K123" si="22">J71/1531458</f>
        <v>0.40538362788924021</v>
      </c>
      <c r="L71" s="126">
        <v>461840</v>
      </c>
      <c r="M71" s="150">
        <f t="shared" si="16"/>
        <v>0.3709742975152176</v>
      </c>
      <c r="N71" s="126">
        <v>158988</v>
      </c>
      <c r="O71" s="150">
        <f t="shared" ref="O71:O123" si="23">N71/286520</f>
        <v>0.55489320117269303</v>
      </c>
      <c r="P71" s="114"/>
      <c r="Q71" s="126">
        <v>464111</v>
      </c>
      <c r="R71" s="150">
        <f t="shared" si="12"/>
        <v>0.38948262391438804</v>
      </c>
      <c r="S71" s="126">
        <v>357050</v>
      </c>
      <c r="T71" s="150">
        <f t="shared" ref="T71:T123" si="24">S71/998533</f>
        <v>0.35757456188228132</v>
      </c>
      <c r="U71" s="126">
        <v>107061</v>
      </c>
      <c r="V71" s="150">
        <f t="shared" si="17"/>
        <v>0.5545018541921316</v>
      </c>
      <c r="X71" s="126">
        <v>464613</v>
      </c>
      <c r="Y71" s="150">
        <f t="shared" si="9"/>
        <v>0.39058437218639586</v>
      </c>
      <c r="Z71" s="126">
        <v>359585</v>
      </c>
      <c r="AA71" s="150">
        <f t="shared" si="18"/>
        <v>0.35961628661693568</v>
      </c>
      <c r="AB71" s="126">
        <v>105028</v>
      </c>
      <c r="AC71" s="150">
        <f t="shared" si="19"/>
        <v>0.55388672081004109</v>
      </c>
    </row>
    <row r="72" spans="1:29" x14ac:dyDescent="0.25">
      <c r="B72" s="31" t="s">
        <v>134</v>
      </c>
      <c r="C72" s="126">
        <v>7052</v>
      </c>
      <c r="D72" s="150">
        <f t="shared" si="20"/>
        <v>4.713897441313581E-3</v>
      </c>
      <c r="E72" s="126">
        <v>2162</v>
      </c>
      <c r="F72" s="150">
        <f t="shared" si="21"/>
        <v>1.7726542258371322E-3</v>
      </c>
      <c r="G72" s="126">
        <v>4890</v>
      </c>
      <c r="H72" s="150">
        <f t="shared" si="15"/>
        <v>1.7694183715561473E-2</v>
      </c>
      <c r="J72" s="126">
        <v>4179</v>
      </c>
      <c r="K72" s="150">
        <f t="shared" si="22"/>
        <v>2.7287721896388931E-3</v>
      </c>
      <c r="L72" s="126">
        <v>1523</v>
      </c>
      <c r="M72" s="150">
        <f t="shared" si="16"/>
        <v>1.2233540947420676E-3</v>
      </c>
      <c r="N72" s="126">
        <v>2656</v>
      </c>
      <c r="O72" s="150">
        <f t="shared" si="23"/>
        <v>9.2698589976266919E-3</v>
      </c>
      <c r="P72" s="114"/>
      <c r="Q72" s="126">
        <v>5606</v>
      </c>
      <c r="R72" s="150">
        <f t="shared" si="12"/>
        <v>4.7045633257217761E-3</v>
      </c>
      <c r="S72" s="126">
        <v>1727</v>
      </c>
      <c r="T72" s="150">
        <f t="shared" si="24"/>
        <v>1.7295372311180502E-3</v>
      </c>
      <c r="U72" s="126">
        <v>3879</v>
      </c>
      <c r="V72" s="150">
        <f t="shared" si="17"/>
        <v>2.0090534297375128E-2</v>
      </c>
      <c r="X72" s="126">
        <v>3081</v>
      </c>
      <c r="Y72" s="150">
        <f t="shared" si="9"/>
        <v>2.5900920781516778E-3</v>
      </c>
      <c r="Z72" s="126">
        <v>1202</v>
      </c>
      <c r="AA72" s="150">
        <f t="shared" si="18"/>
        <v>1.2021045830987295E-3</v>
      </c>
      <c r="AB72" s="31">
        <v>1879</v>
      </c>
      <c r="AC72" s="150">
        <f t="shared" si="19"/>
        <v>9.9092922687480222E-3</v>
      </c>
    </row>
    <row r="73" spans="1:29" x14ac:dyDescent="0.25">
      <c r="D73" s="150"/>
      <c r="E73" s="114"/>
      <c r="F73" s="150"/>
      <c r="G73" s="114"/>
      <c r="H73" s="150"/>
      <c r="K73" s="150"/>
      <c r="L73" s="114"/>
      <c r="M73" s="150"/>
      <c r="N73" s="114"/>
      <c r="O73" s="150"/>
      <c r="P73" s="114"/>
      <c r="R73" s="150"/>
      <c r="S73" s="114"/>
      <c r="T73" s="150"/>
      <c r="U73" s="114"/>
      <c r="V73" s="150"/>
      <c r="Y73" s="150"/>
      <c r="AA73" s="150"/>
      <c r="AC73" s="150"/>
    </row>
    <row r="74" spans="1:29" x14ac:dyDescent="0.25">
      <c r="A74" s="31" t="s">
        <v>59</v>
      </c>
      <c r="B74" s="31" t="s">
        <v>60</v>
      </c>
      <c r="C74" s="126">
        <v>232817</v>
      </c>
      <c r="D74" s="150">
        <f t="shared" si="20"/>
        <v>0.15562612884207375</v>
      </c>
      <c r="E74" s="126">
        <v>176252</v>
      </c>
      <c r="F74" s="150">
        <f t="shared" si="21"/>
        <v>0.14451149519530354</v>
      </c>
      <c r="G74" s="126">
        <v>56565</v>
      </c>
      <c r="H74" s="150">
        <f t="shared" si="15"/>
        <v>0.20467719874657153</v>
      </c>
      <c r="J74" s="126">
        <v>213497</v>
      </c>
      <c r="K74" s="150">
        <f t="shared" si="22"/>
        <v>0.13940767556145842</v>
      </c>
      <c r="L74" s="126">
        <v>157628</v>
      </c>
      <c r="M74" s="150">
        <f t="shared" si="16"/>
        <v>0.12661514067367211</v>
      </c>
      <c r="N74" s="126">
        <v>55869</v>
      </c>
      <c r="O74" s="150">
        <f t="shared" si="23"/>
        <v>0.19499162362138769</v>
      </c>
      <c r="P74" s="114"/>
      <c r="Q74" s="126">
        <v>193073</v>
      </c>
      <c r="R74" s="150">
        <f t="shared" si="12"/>
        <v>0.16202714145327871</v>
      </c>
      <c r="S74" s="126">
        <v>150608</v>
      </c>
      <c r="T74" s="150">
        <f t="shared" si="24"/>
        <v>0.15082926653400539</v>
      </c>
      <c r="U74" s="126">
        <v>42465</v>
      </c>
      <c r="V74" s="150">
        <f t="shared" si="17"/>
        <v>0.21993929851457458</v>
      </c>
      <c r="X74" s="126">
        <v>171287</v>
      </c>
      <c r="Y74" s="150">
        <f t="shared" si="9"/>
        <v>0.14399516448892127</v>
      </c>
      <c r="Z74" s="126">
        <v>132025</v>
      </c>
      <c r="AA74" s="150">
        <f t="shared" si="18"/>
        <v>0.13203648717438418</v>
      </c>
      <c r="AB74" s="126">
        <v>39262</v>
      </c>
      <c r="AC74" s="150">
        <f t="shared" si="19"/>
        <v>0.20705621769855501</v>
      </c>
    </row>
    <row r="75" spans="1:29" x14ac:dyDescent="0.25">
      <c r="B75" s="31" t="s">
        <v>61</v>
      </c>
      <c r="C75" s="126">
        <v>667244</v>
      </c>
      <c r="D75" s="150">
        <f t="shared" si="20"/>
        <v>0.44601812029663063</v>
      </c>
      <c r="E75" s="126">
        <v>549985</v>
      </c>
      <c r="F75" s="150">
        <f t="shared" si="21"/>
        <v>0.45094044144173689</v>
      </c>
      <c r="G75" s="126">
        <v>117259</v>
      </c>
      <c r="H75" s="150">
        <f t="shared" si="15"/>
        <v>0.42429494648323574</v>
      </c>
      <c r="J75" s="126">
        <v>673218</v>
      </c>
      <c r="K75" s="150">
        <f t="shared" si="22"/>
        <v>0.43959285857006852</v>
      </c>
      <c r="L75" s="126">
        <v>550772</v>
      </c>
      <c r="M75" s="150">
        <f t="shared" si="16"/>
        <v>0.44240918021620351</v>
      </c>
      <c r="N75" s="126">
        <v>122446</v>
      </c>
      <c r="O75" s="150">
        <f t="shared" si="23"/>
        <v>0.42735585648471308</v>
      </c>
      <c r="P75" s="114"/>
      <c r="Q75" s="126">
        <v>550549</v>
      </c>
      <c r="R75" s="150">
        <f t="shared" si="12"/>
        <v>0.46202151880356729</v>
      </c>
      <c r="S75" s="126">
        <v>465077</v>
      </c>
      <c r="T75" s="150">
        <f t="shared" si="24"/>
        <v>0.46576027031655437</v>
      </c>
      <c r="U75" s="126">
        <v>85472</v>
      </c>
      <c r="V75" s="150">
        <f t="shared" si="17"/>
        <v>0.4426857817646937</v>
      </c>
      <c r="X75" s="126">
        <v>542545</v>
      </c>
      <c r="Y75" s="150">
        <f t="shared" si="9"/>
        <v>0.45609915824109126</v>
      </c>
      <c r="Z75" s="126">
        <v>458064</v>
      </c>
      <c r="AA75" s="150">
        <f t="shared" si="18"/>
        <v>0.45810385503538809</v>
      </c>
      <c r="AB75" s="126">
        <v>84481</v>
      </c>
      <c r="AC75" s="150">
        <f t="shared" si="19"/>
        <v>0.44552789790106528</v>
      </c>
    </row>
    <row r="76" spans="1:29" x14ac:dyDescent="0.25">
      <c r="B76" s="162" t="s">
        <v>62</v>
      </c>
      <c r="C76" s="126">
        <v>575804</v>
      </c>
      <c r="D76" s="150">
        <f t="shared" si="20"/>
        <v>0.38489520735934846</v>
      </c>
      <c r="E76" s="126">
        <v>485323</v>
      </c>
      <c r="F76" s="150">
        <f t="shared" si="21"/>
        <v>0.39792315765307795</v>
      </c>
      <c r="G76" s="126">
        <v>90481</v>
      </c>
      <c r="H76" s="150">
        <f t="shared" si="15"/>
        <v>0.32740029381752916</v>
      </c>
      <c r="J76" s="126">
        <v>625993</v>
      </c>
      <c r="K76" s="150">
        <f t="shared" si="22"/>
        <v>0.40875623099033731</v>
      </c>
      <c r="L76" s="126">
        <v>528040</v>
      </c>
      <c r="M76" s="150">
        <f t="shared" si="16"/>
        <v>0.42414963636743358</v>
      </c>
      <c r="N76" s="126">
        <v>97953</v>
      </c>
      <c r="O76" s="150">
        <f t="shared" si="23"/>
        <v>0.341871422588301</v>
      </c>
      <c r="P76" s="114"/>
      <c r="Q76" s="126">
        <v>433252</v>
      </c>
      <c r="R76" s="150">
        <f t="shared" si="12"/>
        <v>0.36358570638523208</v>
      </c>
      <c r="S76" s="126">
        <v>376740</v>
      </c>
      <c r="T76" s="150">
        <f t="shared" si="24"/>
        <v>0.37729348954916864</v>
      </c>
      <c r="U76" s="126">
        <v>56512</v>
      </c>
      <c r="V76" s="150">
        <f t="shared" si="17"/>
        <v>0.2926930327953759</v>
      </c>
      <c r="X76" s="126">
        <v>462339</v>
      </c>
      <c r="Y76" s="150">
        <f t="shared" si="9"/>
        <v>0.3886726976048584</v>
      </c>
      <c r="Z76" s="126">
        <v>403215</v>
      </c>
      <c r="AA76" s="150">
        <f t="shared" si="18"/>
        <v>0.40325008275719987</v>
      </c>
      <c r="AB76" s="126">
        <v>59124</v>
      </c>
      <c r="AC76" s="150">
        <f t="shared" si="19"/>
        <v>0.3118025524733678</v>
      </c>
    </row>
    <row r="77" spans="1:29" x14ac:dyDescent="0.25">
      <c r="B77" s="31" t="s">
        <v>134</v>
      </c>
      <c r="C77" s="126">
        <v>20137</v>
      </c>
      <c r="D77" s="150">
        <f t="shared" si="20"/>
        <v>1.3460543501947191E-2</v>
      </c>
      <c r="E77" s="126">
        <v>8080</v>
      </c>
      <c r="F77" s="150">
        <f t="shared" si="21"/>
        <v>6.6249057098816044E-3</v>
      </c>
      <c r="G77" s="126">
        <v>12057</v>
      </c>
      <c r="H77" s="150">
        <f t="shared" si="15"/>
        <v>4.3627560952663534E-2</v>
      </c>
      <c r="J77" s="126">
        <v>18750</v>
      </c>
      <c r="K77" s="150">
        <f t="shared" si="22"/>
        <v>1.2243234878135738E-2</v>
      </c>
      <c r="L77" s="126">
        <v>8498</v>
      </c>
      <c r="M77" s="150">
        <f t="shared" si="16"/>
        <v>6.8260427426908004E-3</v>
      </c>
      <c r="N77" s="126">
        <v>10252</v>
      </c>
      <c r="O77" s="150">
        <f t="shared" si="23"/>
        <v>3.5781097305598211E-2</v>
      </c>
      <c r="P77" s="114"/>
      <c r="Q77" s="126">
        <v>14735</v>
      </c>
      <c r="R77" s="150">
        <f t="shared" si="12"/>
        <v>1.2365633357921936E-2</v>
      </c>
      <c r="S77" s="126">
        <v>6108</v>
      </c>
      <c r="T77" s="150">
        <f t="shared" si="24"/>
        <v>6.1169736002715984E-3</v>
      </c>
      <c r="U77" s="126">
        <v>8627</v>
      </c>
      <c r="V77" s="150">
        <f t="shared" si="17"/>
        <v>4.4681886925355817E-2</v>
      </c>
      <c r="X77" s="126">
        <v>13362</v>
      </c>
      <c r="Y77" s="150">
        <f t="shared" si="9"/>
        <v>1.1232979665129088E-2</v>
      </c>
      <c r="Z77" s="126">
        <v>6609</v>
      </c>
      <c r="AA77" s="150">
        <f t="shared" si="18"/>
        <v>6.6095750330278733E-3</v>
      </c>
      <c r="AB77" s="126">
        <v>6753</v>
      </c>
      <c r="AC77" s="150">
        <f t="shared" si="19"/>
        <v>3.5613331927011917E-2</v>
      </c>
    </row>
    <row r="78" spans="1:29" x14ac:dyDescent="0.25">
      <c r="D78" s="150"/>
      <c r="E78" s="114"/>
      <c r="F78" s="150"/>
      <c r="G78" s="114"/>
      <c r="H78" s="150"/>
      <c r="K78" s="150"/>
      <c r="L78" s="114"/>
      <c r="M78" s="150"/>
      <c r="N78" s="114"/>
      <c r="O78" s="150"/>
      <c r="P78" s="114"/>
      <c r="R78" s="150"/>
      <c r="S78" s="114"/>
      <c r="T78" s="150"/>
      <c r="U78" s="114"/>
      <c r="V78" s="150"/>
      <c r="Y78" s="150"/>
      <c r="AA78" s="150"/>
      <c r="AC78" s="150"/>
    </row>
    <row r="79" spans="1:29" x14ac:dyDescent="0.25">
      <c r="A79" s="31" t="s">
        <v>63</v>
      </c>
      <c r="B79" s="31" t="s">
        <v>64</v>
      </c>
      <c r="C79" s="126">
        <v>887812</v>
      </c>
      <c r="D79" s="150">
        <f t="shared" si="20"/>
        <v>0.59345642586039327</v>
      </c>
      <c r="E79" s="126">
        <v>751946</v>
      </c>
      <c r="F79" s="150">
        <f t="shared" si="21"/>
        <v>0.61653110753992979</v>
      </c>
      <c r="G79" s="126">
        <v>135866</v>
      </c>
      <c r="H79" s="150">
        <f t="shared" si="15"/>
        <v>0.49162330566430984</v>
      </c>
      <c r="J79" s="126">
        <v>939067</v>
      </c>
      <c r="K79" s="150">
        <f t="shared" si="22"/>
        <v>0.61318495185633559</v>
      </c>
      <c r="L79" s="126">
        <v>790823</v>
      </c>
      <c r="M79" s="150">
        <f t="shared" si="16"/>
        <v>0.63523083077229547</v>
      </c>
      <c r="N79" s="126">
        <v>148244</v>
      </c>
      <c r="O79" s="150">
        <f t="shared" si="23"/>
        <v>0.51739494625157056</v>
      </c>
      <c r="P79" s="114"/>
      <c r="Q79" s="126">
        <v>693208</v>
      </c>
      <c r="R79" s="150">
        <f t="shared" si="12"/>
        <v>0.58174115838332874</v>
      </c>
      <c r="S79" s="126">
        <v>605050</v>
      </c>
      <c r="T79" s="150">
        <f t="shared" si="24"/>
        <v>0.60593891238446806</v>
      </c>
      <c r="U79" s="126">
        <v>88158</v>
      </c>
      <c r="V79" s="150">
        <f t="shared" si="17"/>
        <v>0.45659740205929272</v>
      </c>
      <c r="X79" s="126">
        <v>716433</v>
      </c>
      <c r="Y79" s="150">
        <f t="shared" ref="Y79:Y123" si="25">X79/1189533</f>
        <v>0.60228089510757588</v>
      </c>
      <c r="Z79" s="126">
        <v>624410</v>
      </c>
      <c r="AA79" s="150">
        <f t="shared" si="18"/>
        <v>0.62446432839657051</v>
      </c>
      <c r="AB79" s="126">
        <v>92023</v>
      </c>
      <c r="AC79" s="150">
        <f t="shared" si="19"/>
        <v>0.48530218331399644</v>
      </c>
    </row>
    <row r="80" spans="1:29" x14ac:dyDescent="0.25">
      <c r="B80" s="31" t="s">
        <v>65</v>
      </c>
      <c r="C80" s="126">
        <v>6157</v>
      </c>
      <c r="D80" s="150">
        <f t="shared" si="20"/>
        <v>4.115636209042501E-3</v>
      </c>
      <c r="E80" s="126">
        <v>4498</v>
      </c>
      <c r="F80" s="150">
        <f t="shared" si="21"/>
        <v>3.6879735003771605E-3</v>
      </c>
      <c r="G80" s="126">
        <v>1659</v>
      </c>
      <c r="H80" s="150">
        <f t="shared" si="15"/>
        <v>6.0029960703714691E-3</v>
      </c>
      <c r="J80" s="126">
        <v>6075</v>
      </c>
      <c r="K80" s="150">
        <f t="shared" si="22"/>
        <v>3.9668081005159788E-3</v>
      </c>
      <c r="L80" s="126">
        <v>4463</v>
      </c>
      <c r="M80" s="150">
        <f t="shared" si="16"/>
        <v>3.5849174818344369E-3</v>
      </c>
      <c r="N80" s="126">
        <v>1612</v>
      </c>
      <c r="O80" s="150">
        <f t="shared" si="23"/>
        <v>5.6261343012704171E-3</v>
      </c>
      <c r="P80" s="114"/>
      <c r="Q80" s="126">
        <v>4574</v>
      </c>
      <c r="R80" s="150">
        <f t="shared" si="12"/>
        <v>3.8385074298700329E-3</v>
      </c>
      <c r="S80" s="126">
        <v>3463</v>
      </c>
      <c r="T80" s="150">
        <f t="shared" si="24"/>
        <v>3.4680876846333573E-3</v>
      </c>
      <c r="U80" s="126">
        <v>1111</v>
      </c>
      <c r="V80" s="150">
        <f t="shared" si="17"/>
        <v>5.7542107771033166E-3</v>
      </c>
      <c r="X80" s="126">
        <v>4293</v>
      </c>
      <c r="Y80" s="150">
        <f t="shared" si="25"/>
        <v>3.6089793221373428E-3</v>
      </c>
      <c r="Z80" s="126">
        <v>3290</v>
      </c>
      <c r="AA80" s="150">
        <f t="shared" si="18"/>
        <v>3.2902862549041767E-3</v>
      </c>
      <c r="AB80" s="126">
        <v>1003</v>
      </c>
      <c r="AC80" s="150">
        <f t="shared" si="19"/>
        <v>5.2895264212635797E-3</v>
      </c>
    </row>
    <row r="81" spans="1:29" x14ac:dyDescent="0.25">
      <c r="B81" s="31" t="s">
        <v>66</v>
      </c>
      <c r="C81" s="126">
        <v>8578</v>
      </c>
      <c r="D81" s="150">
        <f t="shared" si="20"/>
        <v>5.7339495535433773E-3</v>
      </c>
      <c r="E81" s="126">
        <v>5749</v>
      </c>
      <c r="F81" s="150">
        <f t="shared" si="21"/>
        <v>4.7136860057066018E-3</v>
      </c>
      <c r="G81" s="126">
        <v>2829</v>
      </c>
      <c r="H81" s="150">
        <f t="shared" si="15"/>
        <v>1.0236573769186791E-2</v>
      </c>
      <c r="J81" s="126">
        <v>8974</v>
      </c>
      <c r="K81" s="150">
        <f t="shared" si="22"/>
        <v>5.8597754558074727E-3</v>
      </c>
      <c r="L81" s="126">
        <v>6170</v>
      </c>
      <c r="M81" s="150">
        <f t="shared" si="16"/>
        <v>4.9560701014829652E-3</v>
      </c>
      <c r="N81" s="126">
        <v>2804</v>
      </c>
      <c r="O81" s="150">
        <f t="shared" si="23"/>
        <v>9.7864023453860111E-3</v>
      </c>
      <c r="P81" s="114"/>
      <c r="Q81" s="126">
        <v>5777</v>
      </c>
      <c r="R81" s="150">
        <f t="shared" si="12"/>
        <v>4.8480667735809309E-3</v>
      </c>
      <c r="S81" s="126">
        <v>3952</v>
      </c>
      <c r="T81" s="150">
        <f t="shared" si="24"/>
        <v>3.9578061015509754E-3</v>
      </c>
      <c r="U81" s="126">
        <v>1825</v>
      </c>
      <c r="V81" s="150">
        <f t="shared" si="17"/>
        <v>9.4522364250347012E-3</v>
      </c>
      <c r="X81" s="126">
        <v>6090</v>
      </c>
      <c r="Y81" s="150">
        <f t="shared" si="25"/>
        <v>5.1196562012150986E-3</v>
      </c>
      <c r="Z81" s="126">
        <v>4415</v>
      </c>
      <c r="AA81" s="150">
        <f t="shared" si="18"/>
        <v>4.4153841384200424E-3</v>
      </c>
      <c r="AB81" s="126">
        <v>1675</v>
      </c>
      <c r="AC81" s="150">
        <f t="shared" si="19"/>
        <v>8.8334563864571249E-3</v>
      </c>
    </row>
    <row r="82" spans="1:29" x14ac:dyDescent="0.25">
      <c r="B82" s="31" t="s">
        <v>67</v>
      </c>
      <c r="C82" s="126">
        <v>31052</v>
      </c>
      <c r="D82" s="150">
        <f t="shared" si="20"/>
        <v>2.0756656742437509E-2</v>
      </c>
      <c r="E82" s="126">
        <v>22489</v>
      </c>
      <c r="F82" s="150">
        <f t="shared" si="21"/>
        <v>1.8439047587812799E-2</v>
      </c>
      <c r="G82" s="126">
        <v>8563</v>
      </c>
      <c r="H82" s="150">
        <f t="shared" si="15"/>
        <v>3.098472293585949E-2</v>
      </c>
      <c r="J82" s="126">
        <v>32413</v>
      </c>
      <c r="K82" s="150">
        <f t="shared" si="22"/>
        <v>2.1164798512267394E-2</v>
      </c>
      <c r="L82" s="126">
        <v>23379</v>
      </c>
      <c r="M82" s="150">
        <f t="shared" si="16"/>
        <v>1.8779248444500851E-2</v>
      </c>
      <c r="N82" s="126">
        <v>9034</v>
      </c>
      <c r="O82" s="150">
        <f t="shared" si="23"/>
        <v>3.1530085159849223E-2</v>
      </c>
      <c r="P82" s="114"/>
      <c r="Q82" s="126">
        <v>25046</v>
      </c>
      <c r="R82" s="150">
        <f t="shared" si="12"/>
        <v>2.1018639503394151E-2</v>
      </c>
      <c r="S82" s="126">
        <v>18914</v>
      </c>
      <c r="T82" s="150">
        <f t="shared" si="24"/>
        <v>1.8941787602412739E-2</v>
      </c>
      <c r="U82" s="126">
        <v>6132</v>
      </c>
      <c r="V82" s="150">
        <f t="shared" si="17"/>
        <v>3.1759514388116597E-2</v>
      </c>
      <c r="X82" s="126">
        <v>25792</v>
      </c>
      <c r="Y82" s="150">
        <f t="shared" si="25"/>
        <v>2.1682458578282403E-2</v>
      </c>
      <c r="Z82" s="126">
        <v>19487</v>
      </c>
      <c r="AA82" s="150">
        <f t="shared" si="18"/>
        <v>1.9488695516509936E-2</v>
      </c>
      <c r="AB82" s="126">
        <v>6305</v>
      </c>
      <c r="AC82" s="150">
        <f t="shared" si="19"/>
        <v>3.325071195021622E-2</v>
      </c>
    </row>
    <row r="83" spans="1:29" x14ac:dyDescent="0.25">
      <c r="B83" s="31" t="s">
        <v>68</v>
      </c>
      <c r="C83" s="126">
        <v>9809</v>
      </c>
      <c r="D83" s="150">
        <f t="shared" si="20"/>
        <v>6.5568094160301923E-3</v>
      </c>
      <c r="E83" s="126">
        <v>7246</v>
      </c>
      <c r="F83" s="150">
        <f t="shared" si="21"/>
        <v>5.9410973729953102E-3</v>
      </c>
      <c r="G83" s="126">
        <v>2563</v>
      </c>
      <c r="H83" s="150">
        <f t="shared" si="15"/>
        <v>9.2740680701398886E-3</v>
      </c>
      <c r="J83" s="126">
        <v>8767</v>
      </c>
      <c r="K83" s="150">
        <f t="shared" si="22"/>
        <v>5.7246101427528536E-3</v>
      </c>
      <c r="L83" s="126">
        <v>6380</v>
      </c>
      <c r="M83" s="150">
        <f t="shared" si="16"/>
        <v>5.1247532005609915E-3</v>
      </c>
      <c r="N83" s="126">
        <v>2387</v>
      </c>
      <c r="O83" s="150">
        <f t="shared" si="23"/>
        <v>8.3310065614965803E-3</v>
      </c>
      <c r="P83" s="114"/>
      <c r="Q83" s="126">
        <v>7382</v>
      </c>
      <c r="R83" s="150">
        <f t="shared" si="12"/>
        <v>6.1949850999782645E-3</v>
      </c>
      <c r="S83" s="126">
        <v>5669</v>
      </c>
      <c r="T83" s="150">
        <f t="shared" si="24"/>
        <v>5.6773286411165181E-3</v>
      </c>
      <c r="U83" s="126">
        <v>1713</v>
      </c>
      <c r="V83" s="150">
        <f t="shared" si="17"/>
        <v>8.8721539704572291E-3</v>
      </c>
      <c r="X83" s="126">
        <v>6298</v>
      </c>
      <c r="Y83" s="150">
        <f t="shared" si="25"/>
        <v>5.2945147381367307E-3</v>
      </c>
      <c r="Z83" s="126">
        <v>4827</v>
      </c>
      <c r="AA83" s="150">
        <f t="shared" si="18"/>
        <v>4.8274199855387421E-3</v>
      </c>
      <c r="AB83" s="126">
        <v>1471</v>
      </c>
      <c r="AC83" s="150">
        <f t="shared" si="19"/>
        <v>7.7576205041662268E-3</v>
      </c>
    </row>
    <row r="84" spans="1:29" x14ac:dyDescent="0.25">
      <c r="B84" s="31" t="s">
        <v>69</v>
      </c>
      <c r="C84" s="126">
        <v>88641</v>
      </c>
      <c r="D84" s="150">
        <f t="shared" si="20"/>
        <v>5.9251926133788588E-2</v>
      </c>
      <c r="E84" s="126">
        <v>58669</v>
      </c>
      <c r="F84" s="150">
        <f t="shared" si="21"/>
        <v>4.8103538749139092E-2</v>
      </c>
      <c r="G84" s="126">
        <v>29972</v>
      </c>
      <c r="H84" s="150">
        <f t="shared" si="15"/>
        <v>0.10845195793922464</v>
      </c>
      <c r="J84" s="126">
        <v>81781</v>
      </c>
      <c r="K84" s="150">
        <f t="shared" si="22"/>
        <v>5.3400746217003664E-2</v>
      </c>
      <c r="L84" s="126">
        <v>54054</v>
      </c>
      <c r="M84" s="150">
        <f t="shared" si="16"/>
        <v>4.3419029702683992E-2</v>
      </c>
      <c r="N84" s="126">
        <v>27727</v>
      </c>
      <c r="O84" s="150">
        <f t="shared" si="23"/>
        <v>9.6771604076504258E-2</v>
      </c>
      <c r="P84" s="114"/>
      <c r="Q84" s="126">
        <v>74548</v>
      </c>
      <c r="R84" s="150">
        <f t="shared" si="12"/>
        <v>6.2560789654995896E-2</v>
      </c>
      <c r="S84" s="126">
        <v>50976</v>
      </c>
      <c r="T84" s="150">
        <f t="shared" si="24"/>
        <v>5.1050891658062376E-2</v>
      </c>
      <c r="U84" s="126">
        <v>23572</v>
      </c>
      <c r="V84" s="150">
        <f t="shared" si="17"/>
        <v>0.12208663945803724</v>
      </c>
      <c r="X84" s="126">
        <v>67550</v>
      </c>
      <c r="Y84" s="150">
        <f t="shared" si="25"/>
        <v>5.6786991197385867E-2</v>
      </c>
      <c r="Z84" s="126">
        <v>46531</v>
      </c>
      <c r="AA84" s="150">
        <f t="shared" si="18"/>
        <v>4.653504854922378E-2</v>
      </c>
      <c r="AB84" s="126">
        <v>21019</v>
      </c>
      <c r="AC84" s="150">
        <f t="shared" si="19"/>
        <v>0.11084801181309989</v>
      </c>
    </row>
    <row r="85" spans="1:29" x14ac:dyDescent="0.25">
      <c r="B85" s="31" t="s">
        <v>70</v>
      </c>
      <c r="C85" s="126">
        <v>26599</v>
      </c>
      <c r="D85" s="150">
        <f t="shared" si="20"/>
        <v>1.7780056443774808E-2</v>
      </c>
      <c r="E85" s="126">
        <v>14776</v>
      </c>
      <c r="F85" s="150">
        <f t="shared" si="21"/>
        <v>1.2115050342724082E-2</v>
      </c>
      <c r="G85" s="126">
        <v>11823</v>
      </c>
      <c r="H85" s="150">
        <f t="shared" si="15"/>
        <v>4.2780845412900469E-2</v>
      </c>
      <c r="J85" s="126">
        <v>30033</v>
      </c>
      <c r="K85" s="150">
        <f t="shared" si="22"/>
        <v>1.9610723898402699E-2</v>
      </c>
      <c r="L85" s="126">
        <v>17747</v>
      </c>
      <c r="M85" s="150">
        <f t="shared" si="16"/>
        <v>1.4255328377798734E-2</v>
      </c>
      <c r="N85" s="126">
        <v>12286</v>
      </c>
      <c r="O85" s="150">
        <f t="shared" si="23"/>
        <v>4.2880078179533716E-2</v>
      </c>
      <c r="P85" s="114"/>
      <c r="Q85" s="126">
        <v>20339</v>
      </c>
      <c r="R85" s="150">
        <f t="shared" si="12"/>
        <v>1.7068518280744776E-2</v>
      </c>
      <c r="S85" s="126">
        <v>11607</v>
      </c>
      <c r="T85" s="150">
        <f t="shared" si="24"/>
        <v>1.1624052484995488E-2</v>
      </c>
      <c r="U85" s="126">
        <v>8732</v>
      </c>
      <c r="V85" s="150">
        <f t="shared" si="17"/>
        <v>4.5225714226522197E-2</v>
      </c>
      <c r="X85" s="126">
        <v>23107</v>
      </c>
      <c r="Y85" s="150">
        <f t="shared" si="25"/>
        <v>1.9425270253116141E-2</v>
      </c>
      <c r="Z85" s="126">
        <v>14335</v>
      </c>
      <c r="AA85" s="150">
        <f t="shared" si="18"/>
        <v>1.4336247253511056E-2</v>
      </c>
      <c r="AB85" s="126">
        <v>8772</v>
      </c>
      <c r="AC85" s="150">
        <f t="shared" si="19"/>
        <v>4.6260942938508597E-2</v>
      </c>
    </row>
    <row r="86" spans="1:29" x14ac:dyDescent="0.25">
      <c r="B86" s="31" t="s">
        <v>71</v>
      </c>
      <c r="C86" s="126">
        <v>19506</v>
      </c>
      <c r="D86" s="150">
        <f t="shared" si="20"/>
        <v>1.3038752621988474E-2</v>
      </c>
      <c r="E86" s="126">
        <v>13482</v>
      </c>
      <c r="F86" s="150">
        <f t="shared" si="21"/>
        <v>1.1054081532255419E-2</v>
      </c>
      <c r="G86" s="126">
        <v>6024</v>
      </c>
      <c r="H86" s="150">
        <f t="shared" si="15"/>
        <v>2.1797497485182477E-2</v>
      </c>
      <c r="J86" s="126">
        <v>19130</v>
      </c>
      <c r="K86" s="150">
        <f t="shared" si="22"/>
        <v>1.2491364438332622E-2</v>
      </c>
      <c r="L86" s="126">
        <v>13161</v>
      </c>
      <c r="M86" s="150">
        <f t="shared" si="16"/>
        <v>1.0571610795075738E-2</v>
      </c>
      <c r="N86" s="126">
        <v>5969</v>
      </c>
      <c r="O86" s="150">
        <f t="shared" si="23"/>
        <v>2.0832751640374146E-2</v>
      </c>
      <c r="P86" s="114"/>
      <c r="Q86" s="126">
        <v>15125</v>
      </c>
      <c r="R86" s="150">
        <f t="shared" si="12"/>
        <v>1.2692921923214745E-2</v>
      </c>
      <c r="S86" s="126">
        <v>10783</v>
      </c>
      <c r="T86" s="150">
        <f t="shared" si="24"/>
        <v>1.0798841901068869E-2</v>
      </c>
      <c r="U86" s="126">
        <v>4342</v>
      </c>
      <c r="V86" s="150">
        <f t="shared" si="17"/>
        <v>2.2488553730137355E-2</v>
      </c>
      <c r="X86" s="126">
        <v>14261</v>
      </c>
      <c r="Y86" s="150">
        <f t="shared" si="25"/>
        <v>1.1988738437689413E-2</v>
      </c>
      <c r="Z86" s="126">
        <v>10267</v>
      </c>
      <c r="AA86" s="150">
        <f t="shared" si="18"/>
        <v>1.0267893306717684E-2</v>
      </c>
      <c r="AB86" s="126">
        <v>3994</v>
      </c>
      <c r="AC86" s="150">
        <f t="shared" si="19"/>
        <v>2.1063178989558062E-2</v>
      </c>
    </row>
    <row r="87" spans="1:29" x14ac:dyDescent="0.25">
      <c r="B87" s="31" t="s">
        <v>72</v>
      </c>
      <c r="C87" s="126">
        <v>378476</v>
      </c>
      <c r="D87" s="150">
        <f t="shared" si="20"/>
        <v>0.25299164038550753</v>
      </c>
      <c r="E87" s="126">
        <v>321695</v>
      </c>
      <c r="F87" s="150">
        <f t="shared" si="21"/>
        <v>0.26376225771539141</v>
      </c>
      <c r="G87" s="126">
        <v>56781</v>
      </c>
      <c r="H87" s="150">
        <f t="shared" si="15"/>
        <v>0.20545878232173742</v>
      </c>
      <c r="J87" s="126">
        <v>368554</v>
      </c>
      <c r="K87" s="150">
        <f t="shared" si="22"/>
        <v>0.24065563665474338</v>
      </c>
      <c r="L87" s="126">
        <v>310158</v>
      </c>
      <c r="M87" s="150">
        <f t="shared" si="16"/>
        <v>0.24913529830401193</v>
      </c>
      <c r="N87" s="126">
        <v>58396</v>
      </c>
      <c r="O87" s="150">
        <f t="shared" si="23"/>
        <v>0.20381125226860253</v>
      </c>
      <c r="P87" s="114"/>
      <c r="Q87" s="126">
        <v>315836</v>
      </c>
      <c r="R87" s="150">
        <f t="shared" si="12"/>
        <v>0.2650500289944101</v>
      </c>
      <c r="S87" s="126">
        <v>272858</v>
      </c>
      <c r="T87" s="150">
        <f t="shared" si="24"/>
        <v>0.27325887076340993</v>
      </c>
      <c r="U87" s="126">
        <v>42978</v>
      </c>
      <c r="V87" s="150">
        <f t="shared" si="17"/>
        <v>0.2225962833288446</v>
      </c>
      <c r="X87" s="126">
        <v>299031</v>
      </c>
      <c r="Y87" s="150">
        <f t="shared" si="25"/>
        <v>0.25138520747217608</v>
      </c>
      <c r="Z87" s="126">
        <v>257724</v>
      </c>
      <c r="AA87" s="150">
        <f t="shared" si="18"/>
        <v>0.2577464239388827</v>
      </c>
      <c r="AB87" s="126">
        <v>41307</v>
      </c>
      <c r="AC87" s="150">
        <f t="shared" si="19"/>
        <v>0.21784094504799073</v>
      </c>
    </row>
    <row r="88" spans="1:29" x14ac:dyDescent="0.25">
      <c r="B88" s="162" t="s">
        <v>73</v>
      </c>
      <c r="C88" s="126">
        <v>32321</v>
      </c>
      <c r="D88" s="150">
        <f t="shared" si="20"/>
        <v>2.1604917640484438E-2</v>
      </c>
      <c r="E88" s="126">
        <v>16929</v>
      </c>
      <c r="F88" s="150">
        <f t="shared" si="21"/>
        <v>1.3880325341904169E-2</v>
      </c>
      <c r="G88" s="126">
        <v>15392</v>
      </c>
      <c r="H88" s="150">
        <f t="shared" si="15"/>
        <v>5.5695066615526014E-2</v>
      </c>
      <c r="J88" s="126">
        <v>32489</v>
      </c>
      <c r="K88" s="150">
        <f t="shared" si="22"/>
        <v>2.1214424424306773E-2</v>
      </c>
      <c r="L88" s="126">
        <v>17082</v>
      </c>
      <c r="M88" s="150">
        <f t="shared" si="16"/>
        <v>1.3721165230718316E-2</v>
      </c>
      <c r="N88" s="126">
        <v>15407</v>
      </c>
      <c r="O88" s="150">
        <f t="shared" si="23"/>
        <v>5.3772860533296107E-2</v>
      </c>
      <c r="P88" s="114"/>
      <c r="Q88" s="126">
        <v>24168</v>
      </c>
      <c r="R88" s="150">
        <f t="shared" si="12"/>
        <v>2.0281820630760592E-2</v>
      </c>
      <c r="S88" s="126">
        <v>13534</v>
      </c>
      <c r="T88" s="150">
        <f t="shared" si="24"/>
        <v>1.3553883547163689E-2</v>
      </c>
      <c r="U88" s="126">
        <v>10634</v>
      </c>
      <c r="V88" s="150">
        <f t="shared" si="17"/>
        <v>5.5076757339078915E-2</v>
      </c>
      <c r="X88" s="126">
        <v>23598</v>
      </c>
      <c r="Y88" s="150">
        <f t="shared" si="25"/>
        <v>1.983803728017634E-2</v>
      </c>
      <c r="Z88" s="126">
        <v>13426</v>
      </c>
      <c r="AA88" s="150">
        <f t="shared" si="18"/>
        <v>1.3427168163630236E-2</v>
      </c>
      <c r="AB88" s="126">
        <v>10172</v>
      </c>
      <c r="AC88" s="150">
        <f t="shared" si="19"/>
        <v>5.3644130365995149E-2</v>
      </c>
    </row>
    <row r="89" spans="1:29" x14ac:dyDescent="0.25">
      <c r="B89" s="31" t="s">
        <v>134</v>
      </c>
      <c r="C89" s="126">
        <v>7051</v>
      </c>
      <c r="D89" s="150">
        <f t="shared" si="20"/>
        <v>4.7132289930093673E-3</v>
      </c>
      <c r="E89" s="126">
        <v>2161</v>
      </c>
      <c r="F89" s="150">
        <f t="shared" si="21"/>
        <v>1.7718343117641272E-3</v>
      </c>
      <c r="G89" s="126">
        <v>4890</v>
      </c>
      <c r="H89" s="150">
        <f t="shared" si="15"/>
        <v>1.7694183715561473E-2</v>
      </c>
      <c r="J89" s="126">
        <v>4175</v>
      </c>
      <c r="K89" s="150">
        <f t="shared" si="22"/>
        <v>2.7261602995315576E-3</v>
      </c>
      <c r="L89" s="126">
        <v>1521</v>
      </c>
      <c r="M89" s="150">
        <f t="shared" si="16"/>
        <v>1.2217475890365624E-3</v>
      </c>
      <c r="N89" s="126">
        <v>2654</v>
      </c>
      <c r="O89" s="150">
        <f t="shared" si="23"/>
        <v>9.2628786821164315E-3</v>
      </c>
      <c r="P89" s="114"/>
      <c r="Q89" s="126">
        <v>5606</v>
      </c>
      <c r="R89" s="150">
        <f t="shared" si="12"/>
        <v>4.7045633257217761E-3</v>
      </c>
      <c r="S89" s="126">
        <v>1727</v>
      </c>
      <c r="T89" s="150">
        <f t="shared" si="24"/>
        <v>1.7295372311180502E-3</v>
      </c>
      <c r="U89" s="126">
        <v>3879</v>
      </c>
      <c r="V89" s="150">
        <f t="shared" si="17"/>
        <v>2.0090534297375128E-2</v>
      </c>
      <c r="X89" s="126">
        <v>3080</v>
      </c>
      <c r="Y89" s="150">
        <f t="shared" si="25"/>
        <v>2.5892514121087853E-3</v>
      </c>
      <c r="Z89" s="126">
        <v>1201</v>
      </c>
      <c r="AA89" s="150">
        <f t="shared" si="18"/>
        <v>1.2011044960911598E-3</v>
      </c>
      <c r="AB89" s="31">
        <v>1879</v>
      </c>
      <c r="AC89" s="150">
        <f t="shared" si="19"/>
        <v>9.9092922687480222E-3</v>
      </c>
    </row>
    <row r="90" spans="1:29" x14ac:dyDescent="0.25">
      <c r="A90" s="107"/>
      <c r="B90" s="163"/>
      <c r="D90" s="114"/>
      <c r="H90" s="150"/>
      <c r="P90" s="114"/>
      <c r="R90" s="114"/>
      <c r="S90" s="114"/>
      <c r="T90" s="114"/>
      <c r="U90" s="114"/>
      <c r="V90" s="114"/>
      <c r="Y90" s="114"/>
      <c r="AA90" s="114"/>
    </row>
    <row r="91" spans="1:29" x14ac:dyDescent="0.25">
      <c r="A91" s="31" t="s">
        <v>353</v>
      </c>
      <c r="B91" s="162" t="s">
        <v>352</v>
      </c>
      <c r="C91" s="164">
        <v>219800.79</v>
      </c>
      <c r="D91" s="164">
        <v>405100.58100000001</v>
      </c>
      <c r="E91" s="126">
        <v>225310</v>
      </c>
      <c r="F91" s="126">
        <v>401982.9</v>
      </c>
      <c r="G91" s="164">
        <v>195523</v>
      </c>
      <c r="H91" s="150">
        <v>418236.2</v>
      </c>
      <c r="I91" s="164"/>
      <c r="J91" s="164">
        <v>236300.49</v>
      </c>
      <c r="K91" s="164">
        <v>701700.61100000003</v>
      </c>
      <c r="L91" s="164">
        <v>242403</v>
      </c>
      <c r="M91" s="31">
        <v>671860.9</v>
      </c>
      <c r="N91" s="164">
        <v>209832</v>
      </c>
      <c r="O91" s="31">
        <v>819458.7</v>
      </c>
      <c r="P91" s="164"/>
      <c r="Q91" s="164">
        <v>207600.69</v>
      </c>
      <c r="R91" s="164">
        <v>315900.34399999998</v>
      </c>
      <c r="S91" s="164">
        <v>213339</v>
      </c>
      <c r="T91" s="164">
        <v>327978</v>
      </c>
      <c r="U91" s="164">
        <v>177796</v>
      </c>
      <c r="V91" s="164">
        <v>240613.1</v>
      </c>
      <c r="X91" s="164">
        <v>223400.21</v>
      </c>
      <c r="Y91" s="164">
        <v>363400.576</v>
      </c>
      <c r="Z91" s="126">
        <v>229620</v>
      </c>
      <c r="AA91" s="164">
        <v>377353.4</v>
      </c>
      <c r="AB91" s="126">
        <v>190444</v>
      </c>
      <c r="AC91" s="164">
        <v>275769.2</v>
      </c>
    </row>
    <row r="92" spans="1:29" x14ac:dyDescent="0.25">
      <c r="B92" s="31" t="s">
        <v>134</v>
      </c>
      <c r="C92" s="126">
        <v>7051</v>
      </c>
      <c r="D92" s="114">
        <f t="shared" si="20"/>
        <v>4.7132289930093673E-3</v>
      </c>
      <c r="E92" s="126">
        <v>2161</v>
      </c>
      <c r="F92" s="114">
        <f t="shared" si="21"/>
        <v>1.7718343117641272E-3</v>
      </c>
      <c r="G92" s="126">
        <v>4890</v>
      </c>
      <c r="H92" s="150">
        <f t="shared" ref="H92:H123" si="26">G92/276362</f>
        <v>1.7694183715561473E-2</v>
      </c>
      <c r="J92" s="126">
        <v>4175</v>
      </c>
      <c r="K92" s="114">
        <f t="shared" si="22"/>
        <v>2.7261602995315576E-3</v>
      </c>
      <c r="L92" s="126">
        <v>1521</v>
      </c>
      <c r="M92" s="114">
        <f t="shared" ref="M92" si="27">L92/1244938</f>
        <v>1.2217475890365624E-3</v>
      </c>
      <c r="N92" s="126">
        <v>2654</v>
      </c>
      <c r="O92" s="114">
        <f t="shared" si="23"/>
        <v>9.2628786821164315E-3</v>
      </c>
      <c r="P92" s="114"/>
      <c r="Q92" s="126">
        <v>5606</v>
      </c>
      <c r="R92" s="114">
        <f t="shared" si="12"/>
        <v>4.7045633257217761E-3</v>
      </c>
      <c r="S92" s="126">
        <v>1727</v>
      </c>
      <c r="T92" s="114">
        <f t="shared" si="24"/>
        <v>1.7295372311180502E-3</v>
      </c>
      <c r="U92" s="126">
        <v>3879</v>
      </c>
      <c r="V92" s="114">
        <f t="shared" ref="V92" si="28">U92/193076</f>
        <v>2.0090534297375128E-2</v>
      </c>
      <c r="Y92" s="114"/>
    </row>
    <row r="93" spans="1:29" x14ac:dyDescent="0.25">
      <c r="C93" s="126"/>
      <c r="D93" s="114"/>
      <c r="E93" s="126"/>
      <c r="F93" s="114"/>
      <c r="G93" s="126"/>
      <c r="H93" s="150"/>
      <c r="J93" s="126"/>
      <c r="K93" s="114"/>
      <c r="L93" s="126"/>
      <c r="M93" s="114"/>
      <c r="N93" s="126"/>
      <c r="O93" s="114"/>
      <c r="P93" s="114"/>
      <c r="Q93" s="126"/>
      <c r="R93" s="114"/>
      <c r="S93" s="126"/>
      <c r="T93" s="114"/>
      <c r="U93" s="126"/>
      <c r="V93" s="114"/>
      <c r="Y93" s="114"/>
    </row>
    <row r="94" spans="1:29" x14ac:dyDescent="0.25">
      <c r="A94" s="31" t="s">
        <v>358</v>
      </c>
      <c r="B94" s="31">
        <v>1</v>
      </c>
      <c r="C94" s="126">
        <v>148901</v>
      </c>
      <c r="D94" s="150">
        <f>C94/1496002</f>
        <v>9.9532620945693928E-2</v>
      </c>
      <c r="E94" s="126">
        <v>102609</v>
      </c>
      <c r="F94" s="150">
        <f>E94/1219640</f>
        <v>8.4130563116985344E-2</v>
      </c>
      <c r="G94" s="126">
        <v>46292</v>
      </c>
      <c r="H94" s="150">
        <f>G94/276362</f>
        <v>0.16750493917398196</v>
      </c>
      <c r="J94" s="126">
        <v>152581</v>
      </c>
      <c r="K94" s="150">
        <f>J94/1531458</f>
        <v>9.9631201116844204E-2</v>
      </c>
      <c r="L94" s="126">
        <v>104481</v>
      </c>
      <c r="M94" s="150">
        <f>L94/1244938</f>
        <v>8.3924661308434637E-2</v>
      </c>
      <c r="N94" s="126">
        <v>48100</v>
      </c>
      <c r="O94" s="150">
        <f>N94/286520</f>
        <v>0.16787658802177857</v>
      </c>
      <c r="P94" s="114"/>
      <c r="Q94" s="126">
        <v>118754</v>
      </c>
      <c r="R94" s="150">
        <f>Q94/1191609</f>
        <v>9.9658528930211168E-2</v>
      </c>
      <c r="S94" s="126">
        <v>85270</v>
      </c>
      <c r="T94" s="150">
        <f>S94/998533</f>
        <v>8.5395274868231702E-2</v>
      </c>
      <c r="U94" s="126">
        <v>33484</v>
      </c>
      <c r="V94" s="150">
        <f>U94/193076</f>
        <v>0.17342393668814352</v>
      </c>
      <c r="X94" s="126">
        <v>118677</v>
      </c>
      <c r="Y94" s="150">
        <f>X94/1189533</f>
        <v>9.9767723972348815E-2</v>
      </c>
      <c r="Z94" s="126">
        <v>85670</v>
      </c>
      <c r="AA94" s="150">
        <f>Z94/999913</f>
        <v>8.5677453938492645E-2</v>
      </c>
      <c r="AB94" s="126">
        <v>33007</v>
      </c>
      <c r="AC94" s="150">
        <f>AB94/189620</f>
        <v>0.17406919101360616</v>
      </c>
    </row>
    <row r="95" spans="1:29" x14ac:dyDescent="0.25">
      <c r="B95" s="31">
        <v>2</v>
      </c>
      <c r="C95" s="126">
        <v>148757</v>
      </c>
      <c r="D95" s="150">
        <f t="shared" ref="D95:D104" si="29">C95/1496002</f>
        <v>9.9436364389887177E-2</v>
      </c>
      <c r="E95" s="126">
        <v>118823</v>
      </c>
      <c r="F95" s="150">
        <f t="shared" ref="F95:F104" si="30">E95/1219640</f>
        <v>9.7424649896690821E-2</v>
      </c>
      <c r="G95" s="126">
        <v>29934</v>
      </c>
      <c r="H95" s="150">
        <f t="shared" ref="H95:H104" si="31">G95/276362</f>
        <v>0.10831445712507508</v>
      </c>
      <c r="J95" s="126">
        <v>153031</v>
      </c>
      <c r="K95" s="150">
        <f t="shared" ref="K95:K104" si="32">J95/1531458</f>
        <v>9.9925038753919462E-2</v>
      </c>
      <c r="L95" s="126">
        <v>121125</v>
      </c>
      <c r="M95" s="150">
        <f t="shared" ref="M95:M104" si="33">L95/1244938</f>
        <v>9.7294001789647352E-2</v>
      </c>
      <c r="N95" s="126">
        <v>31906</v>
      </c>
      <c r="O95" s="150">
        <f t="shared" ref="O95:O104" si="34">N95/286520</f>
        <v>0.11135697333519474</v>
      </c>
      <c r="P95" s="114"/>
      <c r="Q95" s="126">
        <v>118496</v>
      </c>
      <c r="R95" s="150">
        <f t="shared" ref="R95:R104" si="35">Q95/1191609</f>
        <v>9.9442014956248229E-2</v>
      </c>
      <c r="S95" s="126">
        <v>97114</v>
      </c>
      <c r="T95" s="150">
        <f t="shared" ref="T95:T104" si="36">S95/998533</f>
        <v>9.7256675543021615E-2</v>
      </c>
      <c r="U95" s="126">
        <v>21382</v>
      </c>
      <c r="V95" s="150">
        <f t="shared" ref="V95:V104" si="37">U95/193076</f>
        <v>0.1107439557479956</v>
      </c>
      <c r="X95" s="126">
        <v>118824</v>
      </c>
      <c r="Y95" s="150">
        <f t="shared" ref="Y95:Y104" si="38">X95/1189533</f>
        <v>9.989130188065401E-2</v>
      </c>
      <c r="Z95" s="126">
        <v>97219</v>
      </c>
      <c r="AA95" s="150">
        <f t="shared" ref="AA95:AA104" si="39">Z95/999913</f>
        <v>9.7227458788914631E-2</v>
      </c>
      <c r="AB95" s="126">
        <v>21605</v>
      </c>
      <c r="AC95" s="150">
        <f t="shared" ref="AC95:AC104" si="40">AB95/189620</f>
        <v>0.11393840312203354</v>
      </c>
    </row>
    <row r="96" spans="1:29" x14ac:dyDescent="0.25">
      <c r="B96" s="31">
        <v>3</v>
      </c>
      <c r="C96" s="126">
        <v>149107</v>
      </c>
      <c r="D96" s="150">
        <f t="shared" si="29"/>
        <v>9.96703212963619E-2</v>
      </c>
      <c r="E96" s="126">
        <v>117806</v>
      </c>
      <c r="F96" s="150">
        <f t="shared" si="30"/>
        <v>9.6590797284444585E-2</v>
      </c>
      <c r="G96" s="126">
        <v>31301</v>
      </c>
      <c r="H96" s="150">
        <f t="shared" si="31"/>
        <v>0.11326086799198153</v>
      </c>
      <c r="J96" s="126">
        <v>152665</v>
      </c>
      <c r="K96" s="150">
        <f t="shared" si="32"/>
        <v>9.9686050809098259E-2</v>
      </c>
      <c r="L96" s="126">
        <v>119120</v>
      </c>
      <c r="M96" s="150">
        <f t="shared" si="33"/>
        <v>9.5683479819878584E-2</v>
      </c>
      <c r="N96" s="126">
        <v>33545</v>
      </c>
      <c r="O96" s="150">
        <f t="shared" si="34"/>
        <v>0.1170773418958537</v>
      </c>
      <c r="P96" s="114"/>
      <c r="Q96" s="126">
        <v>118385</v>
      </c>
      <c r="R96" s="150">
        <f t="shared" si="35"/>
        <v>9.9348863595357204E-2</v>
      </c>
      <c r="S96" s="126">
        <v>96198</v>
      </c>
      <c r="T96" s="150">
        <f t="shared" si="36"/>
        <v>9.6339329796811923E-2</v>
      </c>
      <c r="U96" s="126">
        <v>22187</v>
      </c>
      <c r="V96" s="150">
        <f t="shared" si="37"/>
        <v>0.11491329839027119</v>
      </c>
      <c r="X96" s="126">
        <v>118084</v>
      </c>
      <c r="Y96" s="150">
        <f t="shared" si="38"/>
        <v>9.9269209008913575E-2</v>
      </c>
      <c r="Z96" s="126">
        <v>95586</v>
      </c>
      <c r="AA96" s="150">
        <f t="shared" si="39"/>
        <v>9.5594316705553378E-2</v>
      </c>
      <c r="AB96" s="126">
        <v>22498</v>
      </c>
      <c r="AC96" s="150">
        <f t="shared" si="40"/>
        <v>0.1186478219597089</v>
      </c>
    </row>
    <row r="97" spans="1:29" x14ac:dyDescent="0.25">
      <c r="B97" s="31">
        <v>4</v>
      </c>
      <c r="C97" s="126">
        <v>149135</v>
      </c>
      <c r="D97" s="150">
        <f t="shared" si="29"/>
        <v>9.9689037848879877E-2</v>
      </c>
      <c r="E97" s="126">
        <v>118213</v>
      </c>
      <c r="F97" s="150">
        <f t="shared" si="30"/>
        <v>9.6924502312157684E-2</v>
      </c>
      <c r="G97" s="126">
        <v>30922</v>
      </c>
      <c r="H97" s="150">
        <f t="shared" si="31"/>
        <v>0.11188947829296357</v>
      </c>
      <c r="J97" s="126">
        <v>152713</v>
      </c>
      <c r="K97" s="150">
        <f t="shared" si="32"/>
        <v>9.9717393490386289E-2</v>
      </c>
      <c r="L97" s="126">
        <v>122331</v>
      </c>
      <c r="M97" s="150">
        <f t="shared" si="33"/>
        <v>9.8262724730066878E-2</v>
      </c>
      <c r="N97" s="126">
        <v>30382</v>
      </c>
      <c r="O97" s="150">
        <f t="shared" si="34"/>
        <v>0.10603797291637582</v>
      </c>
      <c r="P97" s="114"/>
      <c r="Q97" s="126">
        <v>118632</v>
      </c>
      <c r="R97" s="150">
        <f t="shared" si="35"/>
        <v>9.9556146353375979E-2</v>
      </c>
      <c r="S97" s="126">
        <v>95924</v>
      </c>
      <c r="T97" s="150">
        <f t="shared" si="36"/>
        <v>9.6064927248273216E-2</v>
      </c>
      <c r="U97" s="126">
        <v>22708</v>
      </c>
      <c r="V97" s="150">
        <f t="shared" si="37"/>
        <v>0.11761171766558247</v>
      </c>
      <c r="X97" s="126">
        <v>118924</v>
      </c>
      <c r="Y97" s="150">
        <f t="shared" si="38"/>
        <v>9.9975368484943247E-2</v>
      </c>
      <c r="Z97" s="126">
        <v>97576</v>
      </c>
      <c r="AA97" s="150">
        <f t="shared" si="39"/>
        <v>9.7584489850617004E-2</v>
      </c>
      <c r="AB97" s="126">
        <v>21348</v>
      </c>
      <c r="AC97" s="150">
        <f t="shared" si="40"/>
        <v>0.11258306085855922</v>
      </c>
    </row>
    <row r="98" spans="1:29" x14ac:dyDescent="0.25">
      <c r="B98" s="31">
        <v>5</v>
      </c>
      <c r="C98" s="126">
        <v>148792</v>
      </c>
      <c r="D98" s="150">
        <f t="shared" si="29"/>
        <v>9.9459760080534657E-2</v>
      </c>
      <c r="E98" s="126">
        <v>124572</v>
      </c>
      <c r="F98" s="150">
        <f t="shared" si="30"/>
        <v>0.10213833590239743</v>
      </c>
      <c r="G98" s="126">
        <v>24220</v>
      </c>
      <c r="H98" s="150">
        <f t="shared" si="31"/>
        <v>8.7638676807954785E-2</v>
      </c>
      <c r="J98" s="126">
        <v>152770</v>
      </c>
      <c r="K98" s="150">
        <f t="shared" si="32"/>
        <v>9.9754612924415814E-2</v>
      </c>
      <c r="L98" s="126">
        <v>127643</v>
      </c>
      <c r="M98" s="150">
        <f t="shared" si="33"/>
        <v>0.1025296038838882</v>
      </c>
      <c r="N98" s="126">
        <v>25127</v>
      </c>
      <c r="O98" s="150">
        <f t="shared" si="34"/>
        <v>8.769719391316487E-2</v>
      </c>
      <c r="P98" s="114"/>
      <c r="Q98" s="126">
        <v>118534</v>
      </c>
      <c r="R98" s="150">
        <f t="shared" si="35"/>
        <v>9.9473904611328046E-2</v>
      </c>
      <c r="S98" s="126">
        <v>100792</v>
      </c>
      <c r="T98" s="150">
        <f t="shared" si="36"/>
        <v>0.10094007909603388</v>
      </c>
      <c r="U98" s="126">
        <v>17742</v>
      </c>
      <c r="V98" s="150">
        <f t="shared" si="37"/>
        <v>9.1891275974227762E-2</v>
      </c>
      <c r="X98" s="126">
        <v>118873</v>
      </c>
      <c r="Y98" s="150">
        <f t="shared" si="38"/>
        <v>9.9932494516755732E-2</v>
      </c>
      <c r="Z98" s="126">
        <v>102003</v>
      </c>
      <c r="AA98" s="150">
        <f t="shared" si="39"/>
        <v>0.10201187503312788</v>
      </c>
      <c r="AB98" s="126">
        <v>16870</v>
      </c>
      <c r="AC98" s="150">
        <f t="shared" si="40"/>
        <v>8.8967408501212958E-2</v>
      </c>
    </row>
    <row r="99" spans="1:29" x14ac:dyDescent="0.25">
      <c r="B99" s="31">
        <v>6</v>
      </c>
      <c r="C99" s="126">
        <v>148853</v>
      </c>
      <c r="D99" s="150">
        <f t="shared" si="29"/>
        <v>9.9500535427091669E-2</v>
      </c>
      <c r="E99" s="126">
        <v>126313</v>
      </c>
      <c r="F99" s="150">
        <f t="shared" si="30"/>
        <v>0.10356580630349939</v>
      </c>
      <c r="G99" s="126">
        <v>22540</v>
      </c>
      <c r="H99" s="150">
        <f t="shared" si="31"/>
        <v>8.1559693445553291E-2</v>
      </c>
      <c r="J99" s="126">
        <v>152669</v>
      </c>
      <c r="K99" s="150">
        <f t="shared" si="32"/>
        <v>9.9688662699205594E-2</v>
      </c>
      <c r="L99" s="126">
        <v>128981</v>
      </c>
      <c r="M99" s="150">
        <f t="shared" si="33"/>
        <v>0.10360435620087105</v>
      </c>
      <c r="N99" s="126">
        <v>23688</v>
      </c>
      <c r="O99" s="150">
        <f t="shared" si="34"/>
        <v>8.2674856903532046E-2</v>
      </c>
      <c r="P99" s="114"/>
      <c r="Q99" s="126">
        <v>118729</v>
      </c>
      <c r="R99" s="150">
        <f t="shared" si="35"/>
        <v>9.9637548893974456E-2</v>
      </c>
      <c r="S99" s="126">
        <v>103383</v>
      </c>
      <c r="T99" s="150">
        <f t="shared" si="36"/>
        <v>0.10353488567728858</v>
      </c>
      <c r="U99" s="126">
        <v>15346</v>
      </c>
      <c r="V99" s="150">
        <f t="shared" si="37"/>
        <v>7.9481654892373993E-2</v>
      </c>
      <c r="X99" s="126">
        <v>118331</v>
      </c>
      <c r="Y99" s="150">
        <f t="shared" si="38"/>
        <v>9.9476853521508021E-2</v>
      </c>
      <c r="Z99" s="126">
        <v>103058</v>
      </c>
      <c r="AA99" s="150">
        <f t="shared" si="39"/>
        <v>0.10306696682611387</v>
      </c>
      <c r="AB99" s="126">
        <v>15273</v>
      </c>
      <c r="AC99" s="150">
        <f t="shared" si="40"/>
        <v>8.054530112857293E-2</v>
      </c>
    </row>
    <row r="100" spans="1:29" x14ac:dyDescent="0.25">
      <c r="B100" s="31">
        <v>7</v>
      </c>
      <c r="C100" s="126">
        <v>148676</v>
      </c>
      <c r="D100" s="150">
        <f t="shared" si="29"/>
        <v>9.9382220077245884E-2</v>
      </c>
      <c r="E100" s="126">
        <v>126343</v>
      </c>
      <c r="F100" s="150">
        <f t="shared" si="30"/>
        <v>0.10359040372568955</v>
      </c>
      <c r="G100" s="126">
        <v>22333</v>
      </c>
      <c r="H100" s="150">
        <f t="shared" si="31"/>
        <v>8.0810675852685976E-2</v>
      </c>
      <c r="J100" s="126">
        <v>152828</v>
      </c>
      <c r="K100" s="150">
        <f t="shared" si="32"/>
        <v>9.979248533097218E-2</v>
      </c>
      <c r="L100" s="126">
        <v>128574</v>
      </c>
      <c r="M100" s="150">
        <f t="shared" si="33"/>
        <v>0.10327743228980078</v>
      </c>
      <c r="N100" s="126">
        <v>24254</v>
      </c>
      <c r="O100" s="150">
        <f t="shared" si="34"/>
        <v>8.4650286192935922E-2</v>
      </c>
      <c r="P100" s="114"/>
      <c r="Q100" s="126">
        <v>118569</v>
      </c>
      <c r="R100" s="150">
        <f t="shared" si="35"/>
        <v>9.9503276662059451E-2</v>
      </c>
      <c r="S100" s="126">
        <v>103308</v>
      </c>
      <c r="T100" s="150">
        <f t="shared" si="36"/>
        <v>0.10345977549064478</v>
      </c>
      <c r="U100" s="126">
        <v>15261</v>
      </c>
      <c r="V100" s="150">
        <f t="shared" si="37"/>
        <v>7.9041413743810726E-2</v>
      </c>
      <c r="X100" s="126">
        <v>118802</v>
      </c>
      <c r="Y100" s="150">
        <f t="shared" si="38"/>
        <v>9.9872807227710372E-2</v>
      </c>
      <c r="Z100" s="126">
        <v>103282</v>
      </c>
      <c r="AA100" s="150">
        <f t="shared" si="39"/>
        <v>0.10329098631580948</v>
      </c>
      <c r="AB100" s="126">
        <v>15520</v>
      </c>
      <c r="AC100" s="150">
        <f t="shared" si="40"/>
        <v>8.1847906338993776E-2</v>
      </c>
    </row>
    <row r="101" spans="1:29" x14ac:dyDescent="0.25">
      <c r="B101" s="31">
        <v>8</v>
      </c>
      <c r="C101" s="126">
        <v>148872</v>
      </c>
      <c r="D101" s="150">
        <f t="shared" si="29"/>
        <v>9.9513235944871728E-2</v>
      </c>
      <c r="E101" s="126">
        <v>126613</v>
      </c>
      <c r="F101" s="150">
        <f t="shared" si="30"/>
        <v>0.10381178052540094</v>
      </c>
      <c r="G101" s="126">
        <v>22259</v>
      </c>
      <c r="H101" s="150">
        <f t="shared" si="31"/>
        <v>8.05429111093421E-2</v>
      </c>
      <c r="J101" s="126">
        <v>152450</v>
      </c>
      <c r="K101" s="150">
        <f t="shared" si="32"/>
        <v>9.9545661715828973E-2</v>
      </c>
      <c r="L101" s="126">
        <v>128879</v>
      </c>
      <c r="M101" s="150">
        <f t="shared" si="33"/>
        <v>0.10352242440989029</v>
      </c>
      <c r="N101" s="126">
        <v>23571</v>
      </c>
      <c r="O101" s="150">
        <f t="shared" si="34"/>
        <v>8.2266508446181774E-2</v>
      </c>
      <c r="P101" s="114"/>
      <c r="Q101" s="126">
        <v>118759</v>
      </c>
      <c r="R101" s="150">
        <f t="shared" si="35"/>
        <v>9.9662724937458508E-2</v>
      </c>
      <c r="S101" s="126">
        <v>103850</v>
      </c>
      <c r="T101" s="150">
        <f t="shared" si="36"/>
        <v>0.10400257177279068</v>
      </c>
      <c r="U101" s="126">
        <v>14909</v>
      </c>
      <c r="V101" s="150">
        <f t="shared" si="37"/>
        <v>7.7218297457995813E-2</v>
      </c>
      <c r="X101" s="126">
        <v>118633</v>
      </c>
      <c r="Y101" s="150">
        <f t="shared" si="38"/>
        <v>9.973073466646154E-2</v>
      </c>
      <c r="Z101" s="126">
        <v>103504</v>
      </c>
      <c r="AA101" s="150">
        <f t="shared" si="39"/>
        <v>0.10351300563148993</v>
      </c>
      <c r="AB101" s="126">
        <v>15129</v>
      </c>
      <c r="AC101" s="150">
        <f t="shared" si="40"/>
        <v>7.9785887564602892E-2</v>
      </c>
    </row>
    <row r="102" spans="1:29" x14ac:dyDescent="0.25">
      <c r="B102" s="31">
        <v>9</v>
      </c>
      <c r="C102" s="126">
        <v>148941</v>
      </c>
      <c r="D102" s="150">
        <f t="shared" si="29"/>
        <v>9.9559358877862464E-2</v>
      </c>
      <c r="E102" s="126">
        <v>128297</v>
      </c>
      <c r="F102" s="150">
        <f t="shared" si="30"/>
        <v>0.10519251582434161</v>
      </c>
      <c r="G102" s="126">
        <v>20644</v>
      </c>
      <c r="H102" s="150">
        <f t="shared" si="31"/>
        <v>7.4699126507985908E-2</v>
      </c>
      <c r="J102" s="126">
        <v>152852</v>
      </c>
      <c r="K102" s="150">
        <f t="shared" si="32"/>
        <v>9.9808156671616202E-2</v>
      </c>
      <c r="L102" s="126">
        <v>130908</v>
      </c>
      <c r="M102" s="150">
        <f t="shared" si="33"/>
        <v>0.10515222444812512</v>
      </c>
      <c r="N102" s="126">
        <v>21944</v>
      </c>
      <c r="O102" s="150">
        <f t="shared" si="34"/>
        <v>7.6588021778584398E-2</v>
      </c>
      <c r="P102" s="114"/>
      <c r="Q102" s="126">
        <v>118554</v>
      </c>
      <c r="R102" s="150">
        <f t="shared" si="35"/>
        <v>9.9490688640317418E-2</v>
      </c>
      <c r="S102" s="126">
        <v>105026</v>
      </c>
      <c r="T102" s="150">
        <f t="shared" si="36"/>
        <v>0.10518029949936557</v>
      </c>
      <c r="U102" s="126">
        <v>13528</v>
      </c>
      <c r="V102" s="150">
        <f t="shared" si="37"/>
        <v>7.0065673620750377E-2</v>
      </c>
      <c r="X102" s="126">
        <v>118717</v>
      </c>
      <c r="Y102" s="150">
        <f t="shared" si="38"/>
        <v>9.9801350614064505E-2</v>
      </c>
      <c r="Z102" s="126">
        <v>104930</v>
      </c>
      <c r="AA102" s="150">
        <f t="shared" si="39"/>
        <v>0.10493912970428428</v>
      </c>
      <c r="AB102" s="126">
        <v>13787</v>
      </c>
      <c r="AC102" s="150">
        <f t="shared" si="40"/>
        <v>7.2708575044826501E-2</v>
      </c>
    </row>
    <row r="103" spans="1:29" x14ac:dyDescent="0.25">
      <c r="B103" s="152">
        <v>10</v>
      </c>
      <c r="C103" s="126">
        <v>148917</v>
      </c>
      <c r="D103" s="150">
        <f t="shared" si="29"/>
        <v>9.9543316118561334E-2</v>
      </c>
      <c r="E103" s="126">
        <v>127890</v>
      </c>
      <c r="F103" s="150">
        <f t="shared" si="30"/>
        <v>0.10485881079662851</v>
      </c>
      <c r="G103" s="126">
        <v>21027</v>
      </c>
      <c r="H103" s="150">
        <f t="shared" si="31"/>
        <v>7.6084989976914333E-2</v>
      </c>
      <c r="J103" s="126">
        <v>152724</v>
      </c>
      <c r="K103" s="150">
        <f t="shared" si="32"/>
        <v>9.9724576188181452E-2</v>
      </c>
      <c r="L103" s="126">
        <v>131375</v>
      </c>
      <c r="M103" s="150">
        <f t="shared" si="33"/>
        <v>0.10552734353036054</v>
      </c>
      <c r="N103" s="126">
        <v>21349</v>
      </c>
      <c r="O103" s="150">
        <f t="shared" si="34"/>
        <v>7.4511377914281723E-2</v>
      </c>
      <c r="P103" s="114"/>
      <c r="Q103" s="126">
        <v>118591</v>
      </c>
      <c r="R103" s="150">
        <f t="shared" si="35"/>
        <v>9.9521739093947764E-2</v>
      </c>
      <c r="S103" s="126">
        <v>105941</v>
      </c>
      <c r="T103" s="150">
        <f t="shared" si="36"/>
        <v>0.10609664377642</v>
      </c>
      <c r="U103" s="126">
        <v>12650</v>
      </c>
      <c r="V103" s="150">
        <f t="shared" si="37"/>
        <v>6.5518241521473411E-2</v>
      </c>
      <c r="X103" s="126">
        <v>118588</v>
      </c>
      <c r="Y103" s="150">
        <f t="shared" si="38"/>
        <v>9.969290469453139E-2</v>
      </c>
      <c r="Z103" s="126">
        <v>105884</v>
      </c>
      <c r="AA103" s="150">
        <f t="shared" si="39"/>
        <v>0.10589321270950573</v>
      </c>
      <c r="AB103" s="126">
        <v>12704</v>
      </c>
      <c r="AC103" s="150">
        <f t="shared" si="40"/>
        <v>6.6997152199135115E-2</v>
      </c>
    </row>
    <row r="104" spans="1:29" x14ac:dyDescent="0.25">
      <c r="B104" s="122" t="s">
        <v>134</v>
      </c>
      <c r="C104" s="126">
        <v>7051</v>
      </c>
      <c r="D104" s="150">
        <f t="shared" si="29"/>
        <v>4.7132289930093673E-3</v>
      </c>
      <c r="E104" s="126">
        <v>2161</v>
      </c>
      <c r="F104" s="150">
        <f t="shared" si="30"/>
        <v>1.7718343117641272E-3</v>
      </c>
      <c r="G104" s="126">
        <v>4890</v>
      </c>
      <c r="H104" s="150">
        <f t="shared" si="31"/>
        <v>1.7694183715561473E-2</v>
      </c>
      <c r="J104" s="126">
        <v>4175</v>
      </c>
      <c r="K104" s="150">
        <f t="shared" si="32"/>
        <v>2.7261602995315576E-3</v>
      </c>
      <c r="L104" s="126">
        <v>1521</v>
      </c>
      <c r="M104" s="150">
        <f t="shared" si="33"/>
        <v>1.2217475890365624E-3</v>
      </c>
      <c r="N104" s="126">
        <v>2654</v>
      </c>
      <c r="O104" s="150">
        <f t="shared" si="34"/>
        <v>9.2628786821164315E-3</v>
      </c>
      <c r="P104" s="114"/>
      <c r="Q104" s="126">
        <v>5606</v>
      </c>
      <c r="R104" s="150">
        <f t="shared" si="35"/>
        <v>4.7045633257217761E-3</v>
      </c>
      <c r="S104" s="126">
        <v>1727</v>
      </c>
      <c r="T104" s="150">
        <f t="shared" si="36"/>
        <v>1.7295372311180502E-3</v>
      </c>
      <c r="U104" s="126">
        <v>3879</v>
      </c>
      <c r="V104" s="150">
        <f t="shared" si="37"/>
        <v>2.0090534297375128E-2</v>
      </c>
      <c r="X104" s="126">
        <v>3080</v>
      </c>
      <c r="Y104" s="150">
        <f t="shared" si="38"/>
        <v>2.5892514121087853E-3</v>
      </c>
      <c r="Z104" s="126">
        <v>1201</v>
      </c>
      <c r="AA104" s="150">
        <f t="shared" si="39"/>
        <v>1.2011044960911598E-3</v>
      </c>
      <c r="AB104" s="31">
        <v>1879</v>
      </c>
      <c r="AC104" s="150">
        <f t="shared" si="40"/>
        <v>9.9092922687480222E-3</v>
      </c>
    </row>
    <row r="105" spans="1:29" x14ac:dyDescent="0.25">
      <c r="B105" s="122"/>
      <c r="D105" s="114"/>
      <c r="E105" s="114"/>
      <c r="F105" s="150"/>
      <c r="G105" s="114"/>
      <c r="H105" s="150"/>
      <c r="K105" s="150"/>
      <c r="L105" s="114"/>
      <c r="M105" s="150"/>
      <c r="N105" s="114"/>
      <c r="O105" s="150"/>
      <c r="P105" s="114"/>
      <c r="R105" s="150"/>
      <c r="S105" s="114"/>
      <c r="T105" s="150"/>
      <c r="U105" s="114"/>
      <c r="V105" s="150"/>
      <c r="Y105" s="150"/>
      <c r="AA105" s="150"/>
      <c r="AC105" s="150"/>
    </row>
    <row r="106" spans="1:29" x14ac:dyDescent="0.25">
      <c r="A106" s="31" t="s">
        <v>111</v>
      </c>
      <c r="B106" s="31" t="s">
        <v>233</v>
      </c>
      <c r="C106" s="126">
        <v>148901</v>
      </c>
      <c r="D106" s="150">
        <f t="shared" si="20"/>
        <v>9.9532620945693928E-2</v>
      </c>
      <c r="E106" s="126">
        <v>102609</v>
      </c>
      <c r="F106" s="150">
        <f t="shared" si="21"/>
        <v>8.4130563116985344E-2</v>
      </c>
      <c r="G106" s="126">
        <v>46292</v>
      </c>
      <c r="H106" s="150">
        <f t="shared" si="26"/>
        <v>0.16750493917398196</v>
      </c>
      <c r="J106" s="126">
        <v>152581</v>
      </c>
      <c r="K106" s="150">
        <f t="shared" si="22"/>
        <v>9.9631201116844204E-2</v>
      </c>
      <c r="L106" s="126">
        <v>104481</v>
      </c>
      <c r="M106" s="150">
        <f t="shared" ref="M106:M123" si="41">L106/1244938</f>
        <v>8.3924661308434637E-2</v>
      </c>
      <c r="N106" s="126">
        <v>48100</v>
      </c>
      <c r="O106" s="150">
        <f t="shared" si="23"/>
        <v>0.16787658802177857</v>
      </c>
      <c r="P106" s="114"/>
      <c r="Q106" s="126">
        <v>118754</v>
      </c>
      <c r="R106" s="150">
        <f t="shared" ref="R106:R109" si="42">Q106/1191609</f>
        <v>9.9658528930211168E-2</v>
      </c>
      <c r="S106" s="126">
        <v>85270</v>
      </c>
      <c r="T106" s="150">
        <f t="shared" si="24"/>
        <v>8.5395274868231702E-2</v>
      </c>
      <c r="U106" s="126">
        <v>33484</v>
      </c>
      <c r="V106" s="150">
        <f t="shared" ref="V106:V123" si="43">U106/193076</f>
        <v>0.17342393668814352</v>
      </c>
      <c r="X106" s="126">
        <v>118677</v>
      </c>
      <c r="Y106" s="150">
        <f t="shared" si="25"/>
        <v>9.9767723972348815E-2</v>
      </c>
      <c r="Z106" s="126">
        <v>85670</v>
      </c>
      <c r="AA106" s="150">
        <f t="shared" ref="AA106:AA123" si="44">Z106/999913</f>
        <v>8.5677453938492645E-2</v>
      </c>
      <c r="AB106" s="126">
        <v>33007</v>
      </c>
      <c r="AC106" s="150">
        <f t="shared" ref="AC106:AC123" si="45">AB106/189620</f>
        <v>0.17406919101360616</v>
      </c>
    </row>
    <row r="107" spans="1:29" x14ac:dyDescent="0.25">
      <c r="B107" s="31" t="s">
        <v>234</v>
      </c>
      <c r="C107" s="126">
        <v>446999</v>
      </c>
      <c r="D107" s="150">
        <f t="shared" si="20"/>
        <v>0.29879572353512895</v>
      </c>
      <c r="E107" s="126">
        <v>354842</v>
      </c>
      <c r="F107" s="150">
        <f t="shared" si="21"/>
        <v>0.2909399494932931</v>
      </c>
      <c r="G107" s="126">
        <v>92157</v>
      </c>
      <c r="H107" s="150">
        <f t="shared" si="26"/>
        <v>0.33346480341002022</v>
      </c>
      <c r="J107" s="126">
        <v>458409</v>
      </c>
      <c r="K107" s="150">
        <f t="shared" si="22"/>
        <v>0.29932848305340404</v>
      </c>
      <c r="L107" s="126">
        <v>362576</v>
      </c>
      <c r="M107" s="150">
        <f t="shared" si="41"/>
        <v>0.2912402063395928</v>
      </c>
      <c r="N107" s="126">
        <v>95833</v>
      </c>
      <c r="O107" s="150">
        <f t="shared" si="23"/>
        <v>0.33447228814742425</v>
      </c>
      <c r="P107" s="114"/>
      <c r="Q107" s="126">
        <v>355513</v>
      </c>
      <c r="R107" s="150">
        <f t="shared" si="42"/>
        <v>0.29834702490498144</v>
      </c>
      <c r="S107" s="126">
        <v>289236</v>
      </c>
      <c r="T107" s="150">
        <f t="shared" si="24"/>
        <v>0.28966093258810677</v>
      </c>
      <c r="U107" s="126">
        <v>66277</v>
      </c>
      <c r="V107" s="150">
        <f t="shared" si="43"/>
        <v>0.34326897180384924</v>
      </c>
      <c r="X107" s="126">
        <v>355832</v>
      </c>
      <c r="Y107" s="150">
        <f t="shared" si="25"/>
        <v>0.29913587937451086</v>
      </c>
      <c r="Z107" s="126">
        <v>290381</v>
      </c>
      <c r="AA107" s="150">
        <f t="shared" si="44"/>
        <v>0.29040626534508501</v>
      </c>
      <c r="AB107" s="126">
        <v>65451</v>
      </c>
      <c r="AC107" s="150">
        <f t="shared" si="45"/>
        <v>0.34516928594030166</v>
      </c>
    </row>
    <row r="108" spans="1:29" x14ac:dyDescent="0.25">
      <c r="B108" s="162" t="s">
        <v>235</v>
      </c>
      <c r="C108" s="126">
        <v>893051</v>
      </c>
      <c r="D108" s="150">
        <f t="shared" si="20"/>
        <v>0.59695842652616771</v>
      </c>
      <c r="E108" s="126">
        <v>760028</v>
      </c>
      <c r="F108" s="150">
        <f t="shared" si="21"/>
        <v>0.62315765307795745</v>
      </c>
      <c r="G108" s="126">
        <v>133023</v>
      </c>
      <c r="H108" s="150">
        <f t="shared" si="26"/>
        <v>0.48133607370043641</v>
      </c>
      <c r="J108" s="126">
        <v>916293</v>
      </c>
      <c r="K108" s="150">
        <f t="shared" si="22"/>
        <v>0.59831415553022027</v>
      </c>
      <c r="L108" s="126">
        <v>776360</v>
      </c>
      <c r="M108" s="150">
        <f t="shared" si="41"/>
        <v>0.62361338476293604</v>
      </c>
      <c r="N108" s="126">
        <v>139933</v>
      </c>
      <c r="O108" s="150">
        <f t="shared" si="23"/>
        <v>0.48838824514868073</v>
      </c>
      <c r="P108" s="114"/>
      <c r="Q108" s="126">
        <v>711736</v>
      </c>
      <c r="R108" s="150">
        <f t="shared" si="42"/>
        <v>0.59728988283908568</v>
      </c>
      <c r="S108" s="126">
        <v>622300</v>
      </c>
      <c r="T108" s="150">
        <f t="shared" si="24"/>
        <v>0.62321425531254349</v>
      </c>
      <c r="U108" s="126">
        <v>89436</v>
      </c>
      <c r="V108" s="150">
        <f t="shared" si="43"/>
        <v>0.4632165572106321</v>
      </c>
      <c r="X108" s="126">
        <v>711944</v>
      </c>
      <c r="Y108" s="150">
        <f t="shared" si="25"/>
        <v>0.59850714524103155</v>
      </c>
      <c r="Z108" s="126">
        <v>622661</v>
      </c>
      <c r="AA108" s="150">
        <f t="shared" si="44"/>
        <v>0.62271517622033112</v>
      </c>
      <c r="AB108" s="126">
        <v>89283</v>
      </c>
      <c r="AC108" s="150">
        <f t="shared" si="45"/>
        <v>0.47085223077734417</v>
      </c>
    </row>
    <row r="109" spans="1:29" x14ac:dyDescent="0.25">
      <c r="B109" s="122" t="s">
        <v>134</v>
      </c>
      <c r="C109" s="126">
        <v>7051</v>
      </c>
      <c r="D109" s="150">
        <f t="shared" si="20"/>
        <v>4.7132289930093673E-3</v>
      </c>
      <c r="E109" s="126">
        <v>2161</v>
      </c>
      <c r="F109" s="150">
        <f t="shared" si="21"/>
        <v>1.7718343117641272E-3</v>
      </c>
      <c r="G109" s="126">
        <v>4890</v>
      </c>
      <c r="H109" s="150">
        <f t="shared" si="26"/>
        <v>1.7694183715561473E-2</v>
      </c>
      <c r="J109" s="126">
        <v>4175</v>
      </c>
      <c r="K109" s="150">
        <f t="shared" si="22"/>
        <v>2.7261602995315576E-3</v>
      </c>
      <c r="L109" s="126">
        <v>1521</v>
      </c>
      <c r="M109" s="150">
        <f t="shared" si="41"/>
        <v>1.2217475890365624E-3</v>
      </c>
      <c r="N109" s="126">
        <v>2654</v>
      </c>
      <c r="O109" s="150">
        <f t="shared" si="23"/>
        <v>9.2628786821164315E-3</v>
      </c>
      <c r="P109" s="114"/>
      <c r="Q109" s="126">
        <v>5606</v>
      </c>
      <c r="R109" s="150">
        <f t="shared" si="42"/>
        <v>4.7045633257217761E-3</v>
      </c>
      <c r="S109" s="126">
        <v>1727</v>
      </c>
      <c r="T109" s="150">
        <f t="shared" si="24"/>
        <v>1.7295372311180502E-3</v>
      </c>
      <c r="U109" s="126">
        <v>3879</v>
      </c>
      <c r="V109" s="150">
        <f t="shared" si="43"/>
        <v>2.0090534297375128E-2</v>
      </c>
      <c r="X109" s="126">
        <v>3080</v>
      </c>
      <c r="Y109" s="150">
        <f t="shared" si="25"/>
        <v>2.5892514121087853E-3</v>
      </c>
      <c r="Z109" s="126">
        <v>1201</v>
      </c>
      <c r="AA109" s="150">
        <f t="shared" si="44"/>
        <v>1.2011044960911598E-3</v>
      </c>
      <c r="AB109" s="31">
        <v>1879</v>
      </c>
      <c r="AC109" s="150">
        <f t="shared" si="45"/>
        <v>9.9092922687480222E-3</v>
      </c>
    </row>
    <row r="110" spans="1:29" x14ac:dyDescent="0.25">
      <c r="B110" s="122"/>
      <c r="D110" s="150"/>
      <c r="E110" s="114"/>
      <c r="F110" s="150"/>
      <c r="G110" s="114"/>
      <c r="H110" s="150"/>
      <c r="K110" s="150"/>
      <c r="L110" s="114"/>
      <c r="M110" s="150"/>
      <c r="N110" s="114"/>
      <c r="O110" s="150"/>
      <c r="P110" s="114"/>
      <c r="R110" s="150"/>
      <c r="S110" s="114"/>
      <c r="T110" s="150"/>
      <c r="U110" s="114"/>
      <c r="V110" s="150"/>
      <c r="Y110" s="150"/>
      <c r="AA110" s="150"/>
      <c r="AC110" s="150"/>
    </row>
    <row r="111" spans="1:29" x14ac:dyDescent="0.25">
      <c r="A111" s="31" t="s">
        <v>74</v>
      </c>
      <c r="B111" s="31" t="s">
        <v>75</v>
      </c>
      <c r="C111" s="126">
        <v>6319</v>
      </c>
      <c r="D111" s="150">
        <f t="shared" si="20"/>
        <v>4.2239248343250877E-3</v>
      </c>
      <c r="E111" s="126">
        <v>4470</v>
      </c>
      <c r="F111" s="150">
        <f t="shared" si="21"/>
        <v>3.6650159063330162E-3</v>
      </c>
      <c r="G111" s="126">
        <v>1849</v>
      </c>
      <c r="H111" s="150">
        <f t="shared" si="26"/>
        <v>6.6905001411192563E-3</v>
      </c>
      <c r="J111" s="126">
        <v>10045</v>
      </c>
      <c r="K111" s="150">
        <f t="shared" si="22"/>
        <v>6.5591090320465855E-3</v>
      </c>
      <c r="L111" s="126">
        <v>7420</v>
      </c>
      <c r="M111" s="150">
        <f t="shared" si="41"/>
        <v>5.9601361674235988E-3</v>
      </c>
      <c r="N111" s="126">
        <v>2625</v>
      </c>
      <c r="O111" s="150">
        <f t="shared" si="23"/>
        <v>9.1616641072176461E-3</v>
      </c>
      <c r="P111" s="114"/>
      <c r="Q111" s="126">
        <v>5209</v>
      </c>
      <c r="R111" s="150">
        <f t="shared" ref="R111:R123" si="46">Q111/1191609</f>
        <v>4.3714003502826849E-3</v>
      </c>
      <c r="S111" s="126">
        <v>3708</v>
      </c>
      <c r="T111" s="150">
        <f t="shared" si="24"/>
        <v>3.7134476276697915E-3</v>
      </c>
      <c r="U111" s="126">
        <v>1501</v>
      </c>
      <c r="V111" s="150">
        <f t="shared" si="43"/>
        <v>7.774140752864157E-3</v>
      </c>
      <c r="X111" s="126">
        <v>8347</v>
      </c>
      <c r="Y111" s="150">
        <f t="shared" si="25"/>
        <v>7.0170394600233875E-3</v>
      </c>
      <c r="Z111" s="126">
        <v>6361</v>
      </c>
      <c r="AA111" s="150">
        <f t="shared" si="44"/>
        <v>6.3615534551505985E-3</v>
      </c>
      <c r="AB111" s="126">
        <v>1986</v>
      </c>
      <c r="AC111" s="150">
        <f t="shared" si="45"/>
        <v>1.0473578736420209E-2</v>
      </c>
    </row>
    <row r="112" spans="1:29" x14ac:dyDescent="0.25">
      <c r="B112" s="162" t="s">
        <v>76</v>
      </c>
      <c r="C112" s="126">
        <v>1482632</v>
      </c>
      <c r="D112" s="150">
        <f t="shared" si="20"/>
        <v>0.99106284617266549</v>
      </c>
      <c r="E112" s="126">
        <v>1213009</v>
      </c>
      <c r="F112" s="150">
        <f t="shared" si="21"/>
        <v>0.99456314978190286</v>
      </c>
      <c r="G112" s="126">
        <v>269623</v>
      </c>
      <c r="H112" s="150">
        <f t="shared" si="26"/>
        <v>0.97561531614331931</v>
      </c>
      <c r="J112" s="126">
        <v>1517238</v>
      </c>
      <c r="K112" s="150">
        <f t="shared" si="22"/>
        <v>0.99071473066842186</v>
      </c>
      <c r="L112" s="126">
        <v>1235997</v>
      </c>
      <c r="M112" s="150">
        <f t="shared" si="41"/>
        <v>0.99281811624353988</v>
      </c>
      <c r="N112" s="126">
        <v>281241</v>
      </c>
      <c r="O112" s="150">
        <f t="shared" si="23"/>
        <v>0.98157545721066597</v>
      </c>
      <c r="P112" s="114"/>
      <c r="Q112" s="126">
        <v>1180794</v>
      </c>
      <c r="R112" s="150">
        <f t="shared" si="46"/>
        <v>0.99092403632399551</v>
      </c>
      <c r="S112" s="126">
        <v>993098</v>
      </c>
      <c r="T112" s="150">
        <f t="shared" si="24"/>
        <v>0.9945570151412122</v>
      </c>
      <c r="U112" s="126">
        <v>187696</v>
      </c>
      <c r="V112" s="150">
        <f t="shared" si="43"/>
        <v>0.97213532494976074</v>
      </c>
      <c r="X112" s="126">
        <v>1178106</v>
      </c>
      <c r="Y112" s="150">
        <f t="shared" si="25"/>
        <v>0.99039370912786784</v>
      </c>
      <c r="Z112" s="126">
        <v>992351</v>
      </c>
      <c r="AA112" s="150">
        <f t="shared" si="44"/>
        <v>0.99243734204875822</v>
      </c>
      <c r="AB112" s="126">
        <v>185755</v>
      </c>
      <c r="AC112" s="150">
        <f t="shared" si="45"/>
        <v>0.97961712899483178</v>
      </c>
    </row>
    <row r="113" spans="1:29" x14ac:dyDescent="0.25">
      <c r="B113" s="31" t="s">
        <v>134</v>
      </c>
      <c r="C113" s="126">
        <v>7051</v>
      </c>
      <c r="D113" s="150">
        <f t="shared" si="20"/>
        <v>4.7132289930093673E-3</v>
      </c>
      <c r="E113" s="126">
        <v>2161</v>
      </c>
      <c r="F113" s="150">
        <f t="shared" si="21"/>
        <v>1.7718343117641272E-3</v>
      </c>
      <c r="G113" s="126">
        <v>4890</v>
      </c>
      <c r="H113" s="150">
        <f t="shared" si="26"/>
        <v>1.7694183715561473E-2</v>
      </c>
      <c r="J113" s="126">
        <v>4175</v>
      </c>
      <c r="K113" s="150">
        <f t="shared" si="22"/>
        <v>2.7261602995315576E-3</v>
      </c>
      <c r="L113" s="126">
        <v>1521</v>
      </c>
      <c r="M113" s="150">
        <f t="shared" si="41"/>
        <v>1.2217475890365624E-3</v>
      </c>
      <c r="N113" s="126">
        <v>2654</v>
      </c>
      <c r="O113" s="150">
        <f t="shared" si="23"/>
        <v>9.2628786821164315E-3</v>
      </c>
      <c r="P113" s="114"/>
      <c r="Q113" s="126">
        <v>5606</v>
      </c>
      <c r="R113" s="150">
        <f t="shared" si="46"/>
        <v>4.7045633257217761E-3</v>
      </c>
      <c r="S113" s="126">
        <v>1727</v>
      </c>
      <c r="T113" s="150">
        <f t="shared" si="24"/>
        <v>1.7295372311180502E-3</v>
      </c>
      <c r="U113" s="126">
        <v>3879</v>
      </c>
      <c r="V113" s="150">
        <f t="shared" si="43"/>
        <v>2.0090534297375128E-2</v>
      </c>
      <c r="X113" s="126">
        <v>3080</v>
      </c>
      <c r="Y113" s="150">
        <f t="shared" si="25"/>
        <v>2.5892514121087853E-3</v>
      </c>
      <c r="Z113" s="126">
        <v>1201</v>
      </c>
      <c r="AA113" s="150">
        <f t="shared" si="44"/>
        <v>1.2011044960911598E-3</v>
      </c>
      <c r="AB113" s="31">
        <v>1879</v>
      </c>
      <c r="AC113" s="150">
        <f t="shared" si="45"/>
        <v>9.9092922687480222E-3</v>
      </c>
    </row>
    <row r="114" spans="1:29" x14ac:dyDescent="0.25">
      <c r="D114" s="150"/>
      <c r="E114" s="114"/>
      <c r="F114" s="150"/>
      <c r="G114" s="114"/>
      <c r="H114" s="150"/>
      <c r="K114" s="150"/>
      <c r="L114" s="114"/>
      <c r="M114" s="150"/>
      <c r="N114" s="114"/>
      <c r="O114" s="150"/>
      <c r="P114" s="114"/>
      <c r="R114" s="150"/>
      <c r="S114" s="114"/>
      <c r="T114" s="150"/>
      <c r="U114" s="114"/>
      <c r="V114" s="150"/>
      <c r="Y114" s="150"/>
      <c r="AA114" s="150"/>
      <c r="AC114" s="150"/>
    </row>
    <row r="115" spans="1:29" x14ac:dyDescent="0.25">
      <c r="A115" s="31" t="s">
        <v>77</v>
      </c>
      <c r="B115" s="31" t="s">
        <v>78</v>
      </c>
      <c r="C115" s="126">
        <v>378396</v>
      </c>
      <c r="D115" s="150">
        <f t="shared" si="20"/>
        <v>0.25293816452117041</v>
      </c>
      <c r="E115" s="126">
        <v>269051</v>
      </c>
      <c r="F115" s="150">
        <f t="shared" si="21"/>
        <v>0.22059870125610836</v>
      </c>
      <c r="G115" s="126">
        <v>109345</v>
      </c>
      <c r="H115" s="150">
        <f t="shared" si="26"/>
        <v>0.39565859271535159</v>
      </c>
      <c r="J115" s="126">
        <v>398585</v>
      </c>
      <c r="K115" s="150">
        <f t="shared" si="22"/>
        <v>0.26026505460809241</v>
      </c>
      <c r="L115" s="126">
        <v>282183</v>
      </c>
      <c r="M115" s="150">
        <f t="shared" si="41"/>
        <v>0.22666429974826055</v>
      </c>
      <c r="N115" s="126">
        <v>116402</v>
      </c>
      <c r="O115" s="150">
        <f t="shared" si="23"/>
        <v>0.40626134301270417</v>
      </c>
      <c r="P115" s="114"/>
      <c r="Q115" s="126">
        <v>280078</v>
      </c>
      <c r="R115" s="150">
        <f t="shared" si="46"/>
        <v>0.23504186356430676</v>
      </c>
      <c r="S115" s="126">
        <v>205775</v>
      </c>
      <c r="T115" s="150">
        <f t="shared" si="24"/>
        <v>0.20607731542172367</v>
      </c>
      <c r="U115" s="126">
        <v>74303</v>
      </c>
      <c r="V115" s="150">
        <f t="shared" si="43"/>
        <v>0.3848380948434813</v>
      </c>
      <c r="X115" s="126">
        <v>287870</v>
      </c>
      <c r="Y115" s="150">
        <f t="shared" si="25"/>
        <v>0.24200253376745329</v>
      </c>
      <c r="Z115" s="126">
        <v>213390</v>
      </c>
      <c r="AA115" s="150">
        <f t="shared" si="44"/>
        <v>0.21340856654528945</v>
      </c>
      <c r="AB115" s="126">
        <v>74480</v>
      </c>
      <c r="AC115" s="150">
        <f t="shared" si="45"/>
        <v>0.39278557114228457</v>
      </c>
    </row>
    <row r="116" spans="1:29" x14ac:dyDescent="0.25">
      <c r="B116" s="162" t="s">
        <v>79</v>
      </c>
      <c r="C116" s="126">
        <v>1080561</v>
      </c>
      <c r="D116" s="150">
        <f t="shared" si="20"/>
        <v>0.72229916804924055</v>
      </c>
      <c r="E116" s="126">
        <v>927048</v>
      </c>
      <c r="F116" s="150">
        <f t="shared" si="21"/>
        <v>0.76009970155127737</v>
      </c>
      <c r="G116" s="126">
        <v>153513</v>
      </c>
      <c r="H116" s="150">
        <f t="shared" si="26"/>
        <v>0.55547796006686878</v>
      </c>
      <c r="J116" s="126">
        <v>1106844</v>
      </c>
      <c r="K116" s="150">
        <f t="shared" si="22"/>
        <v>0.72273872349094781</v>
      </c>
      <c r="L116" s="126">
        <v>946146</v>
      </c>
      <c r="M116" s="150">
        <f t="shared" si="41"/>
        <v>0.75999447362037309</v>
      </c>
      <c r="N116" s="126">
        <v>160698</v>
      </c>
      <c r="O116" s="150">
        <f t="shared" si="23"/>
        <v>0.56086137093396626</v>
      </c>
      <c r="P116" s="114"/>
      <c r="Q116" s="126">
        <v>883642</v>
      </c>
      <c r="R116" s="150">
        <f t="shared" si="46"/>
        <v>0.74155364721145944</v>
      </c>
      <c r="S116" s="126">
        <v>774600</v>
      </c>
      <c r="T116" s="150">
        <f t="shared" si="24"/>
        <v>0.77573800765723311</v>
      </c>
      <c r="U116" s="126">
        <v>109042</v>
      </c>
      <c r="V116" s="150">
        <f t="shared" si="43"/>
        <v>0.56476206260747064</v>
      </c>
      <c r="X116" s="126">
        <v>882378</v>
      </c>
      <c r="Y116" s="150">
        <f t="shared" si="25"/>
        <v>0.74178522159536553</v>
      </c>
      <c r="Z116" s="126">
        <v>773668</v>
      </c>
      <c r="AA116" s="150">
        <f t="shared" si="44"/>
        <v>0.77373531497240255</v>
      </c>
      <c r="AB116" s="126">
        <v>108710</v>
      </c>
      <c r="AC116" s="150">
        <f t="shared" si="45"/>
        <v>0.57330450374433073</v>
      </c>
    </row>
    <row r="117" spans="1:29" x14ac:dyDescent="0.25">
      <c r="A117" s="148"/>
      <c r="B117" s="122" t="s">
        <v>134</v>
      </c>
      <c r="C117" s="126">
        <v>37045</v>
      </c>
      <c r="D117" s="150">
        <f t="shared" si="20"/>
        <v>2.4762667429588998E-2</v>
      </c>
      <c r="E117" s="126">
        <v>23541</v>
      </c>
      <c r="F117" s="150">
        <f t="shared" si="21"/>
        <v>1.9301597192614213E-2</v>
      </c>
      <c r="G117" s="126">
        <v>13504</v>
      </c>
      <c r="H117" s="150">
        <f t="shared" si="26"/>
        <v>4.8863447217779576E-2</v>
      </c>
      <c r="J117" s="126">
        <v>26029</v>
      </c>
      <c r="K117" s="150">
        <f t="shared" si="22"/>
        <v>1.699622190095974E-2</v>
      </c>
      <c r="L117" s="126">
        <v>16609</v>
      </c>
      <c r="M117" s="150">
        <f t="shared" si="41"/>
        <v>1.334122663136638E-2</v>
      </c>
      <c r="N117" s="126">
        <v>9420</v>
      </c>
      <c r="O117" s="150">
        <f t="shared" si="23"/>
        <v>3.287728605332961E-2</v>
      </c>
      <c r="P117" s="114"/>
      <c r="Q117" s="126">
        <v>27889</v>
      </c>
      <c r="R117" s="150">
        <f t="shared" si="46"/>
        <v>2.3404489224233788E-2</v>
      </c>
      <c r="S117" s="126">
        <v>18158</v>
      </c>
      <c r="T117" s="150">
        <f t="shared" si="24"/>
        <v>1.8184676921043169E-2</v>
      </c>
      <c r="U117" s="126">
        <v>9731</v>
      </c>
      <c r="V117" s="150">
        <f t="shared" si="43"/>
        <v>5.0399842549048043E-2</v>
      </c>
      <c r="X117" s="126">
        <v>19285</v>
      </c>
      <c r="Y117" s="150">
        <f t="shared" si="25"/>
        <v>1.6212244637181145E-2</v>
      </c>
      <c r="Z117" s="126">
        <v>12855</v>
      </c>
      <c r="AA117" s="150">
        <f t="shared" si="44"/>
        <v>1.2856118482307961E-2</v>
      </c>
      <c r="AB117" s="126">
        <v>6430</v>
      </c>
      <c r="AC117" s="150">
        <f t="shared" si="45"/>
        <v>3.3909925113384663E-2</v>
      </c>
    </row>
    <row r="118" spans="1:29" x14ac:dyDescent="0.25">
      <c r="A118" s="148"/>
      <c r="B118" s="122"/>
      <c r="D118" s="150"/>
      <c r="F118" s="150"/>
      <c r="H118" s="150"/>
      <c r="K118" s="150"/>
      <c r="M118" s="150"/>
      <c r="O118" s="150"/>
      <c r="R118" s="150"/>
      <c r="T118" s="150"/>
      <c r="V118" s="150"/>
      <c r="Y118" s="150"/>
      <c r="AA118" s="150"/>
      <c r="AC118" s="150"/>
    </row>
    <row r="119" spans="1:29" x14ac:dyDescent="0.25">
      <c r="A119" s="31" t="s">
        <v>80</v>
      </c>
      <c r="B119" s="31" t="s">
        <v>81</v>
      </c>
      <c r="C119" s="126">
        <v>1217534</v>
      </c>
      <c r="D119" s="150">
        <f>C119/1496002</f>
        <v>0.81385853762227589</v>
      </c>
      <c r="E119" s="126">
        <v>1025499</v>
      </c>
      <c r="F119" s="150">
        <f t="shared" si="21"/>
        <v>0.84082106195270734</v>
      </c>
      <c r="G119" s="126">
        <v>192035</v>
      </c>
      <c r="H119" s="150">
        <f t="shared" si="26"/>
        <v>0.69486760118974389</v>
      </c>
      <c r="J119" s="126">
        <v>1213909</v>
      </c>
      <c r="K119" s="150">
        <f>J119/1531458</f>
        <v>0.79264922707641994</v>
      </c>
      <c r="L119" s="126">
        <v>1023765</v>
      </c>
      <c r="M119" s="150">
        <f t="shared" si="41"/>
        <v>0.82234215679816991</v>
      </c>
      <c r="N119" s="126">
        <v>190144</v>
      </c>
      <c r="O119" s="150">
        <f t="shared" si="23"/>
        <v>0.66363255619153982</v>
      </c>
      <c r="P119" s="114"/>
      <c r="Q119" s="126">
        <v>1001904</v>
      </c>
      <c r="R119" s="150">
        <f>Q119/1191609</f>
        <v>0.84079928902853196</v>
      </c>
      <c r="S119" s="126">
        <v>861164</v>
      </c>
      <c r="T119" s="150">
        <f t="shared" si="24"/>
        <v>0.86242918361235932</v>
      </c>
      <c r="U119" s="126">
        <v>140740</v>
      </c>
      <c r="V119" s="150">
        <f t="shared" si="43"/>
        <v>0.72893575586815551</v>
      </c>
      <c r="X119" s="126">
        <v>979249</v>
      </c>
      <c r="Y119" s="150">
        <f>X119/1189533</f>
        <v>0.82322138183640137</v>
      </c>
      <c r="Z119" s="126">
        <v>845066</v>
      </c>
      <c r="AA119" s="150">
        <f t="shared" si="44"/>
        <v>0.84513952713886109</v>
      </c>
      <c r="AB119" s="126">
        <v>134183</v>
      </c>
      <c r="AC119" s="150">
        <f t="shared" si="45"/>
        <v>0.70764159898744861</v>
      </c>
    </row>
    <row r="120" spans="1:29" x14ac:dyDescent="0.25">
      <c r="B120" s="31" t="s">
        <v>82</v>
      </c>
      <c r="C120" s="126">
        <v>100802</v>
      </c>
      <c r="D120" s="150">
        <f t="shared" si="20"/>
        <v>6.7380925961328927E-2</v>
      </c>
      <c r="E120" s="126">
        <v>46438</v>
      </c>
      <c r="F120" s="150">
        <f t="shared" si="21"/>
        <v>3.8075169722213115E-2</v>
      </c>
      <c r="G120" s="126">
        <v>14736</v>
      </c>
      <c r="H120" s="150">
        <f t="shared" si="26"/>
        <v>5.3321368350207336E-2</v>
      </c>
      <c r="J120" s="126">
        <v>111140</v>
      </c>
      <c r="K120" s="150">
        <f t="shared" si="22"/>
        <v>7.2571366632320305E-2</v>
      </c>
      <c r="L120" s="126">
        <v>43331</v>
      </c>
      <c r="M120" s="150">
        <f t="shared" si="41"/>
        <v>3.4805749362618862E-2</v>
      </c>
      <c r="N120" s="126">
        <v>13895</v>
      </c>
      <c r="O120" s="150">
        <f t="shared" si="23"/>
        <v>4.8495742007538742E-2</v>
      </c>
      <c r="P120" s="114"/>
      <c r="Q120" s="126">
        <v>73001</v>
      </c>
      <c r="R120" s="150">
        <f t="shared" si="46"/>
        <v>6.1262545012667743E-2</v>
      </c>
      <c r="S120" s="126">
        <v>34017</v>
      </c>
      <c r="T120" s="150">
        <f t="shared" si="24"/>
        <v>3.4066976254164862E-2</v>
      </c>
      <c r="U120" s="126">
        <v>9796</v>
      </c>
      <c r="V120" s="150">
        <f t="shared" si="43"/>
        <v>5.0736497545008183E-2</v>
      </c>
      <c r="X120" s="126">
        <v>78051</v>
      </c>
      <c r="Y120" s="150">
        <f t="shared" si="25"/>
        <v>6.5614825313799613E-2</v>
      </c>
      <c r="Z120" s="126">
        <v>30975</v>
      </c>
      <c r="AA120" s="150">
        <f t="shared" si="44"/>
        <v>3.0977695059470175E-2</v>
      </c>
      <c r="AB120" s="126">
        <v>8452</v>
      </c>
      <c r="AC120" s="150">
        <f t="shared" si="45"/>
        <v>4.4573357240797383E-2</v>
      </c>
    </row>
    <row r="121" spans="1:29" x14ac:dyDescent="0.25">
      <c r="B121" s="31" t="s">
        <v>83</v>
      </c>
      <c r="C121" s="126">
        <v>116421</v>
      </c>
      <c r="D121" s="150">
        <f t="shared" si="20"/>
        <v>7.7821420024839535E-2</v>
      </c>
      <c r="E121" s="126">
        <v>68825</v>
      </c>
      <c r="F121" s="150">
        <f t="shared" si="21"/>
        <v>5.6430586074579382E-2</v>
      </c>
      <c r="G121" s="126">
        <v>31977</v>
      </c>
      <c r="H121" s="150">
        <f t="shared" si="26"/>
        <v>0.11570693510685261</v>
      </c>
      <c r="J121" s="126">
        <v>149076</v>
      </c>
      <c r="K121" s="150">
        <f t="shared" si="22"/>
        <v>9.7342532410291366E-2</v>
      </c>
      <c r="L121" s="126">
        <v>75561</v>
      </c>
      <c r="M121" s="150">
        <f t="shared" si="41"/>
        <v>6.069458880683215E-2</v>
      </c>
      <c r="N121" s="126">
        <v>35579</v>
      </c>
      <c r="O121" s="150">
        <f t="shared" si="23"/>
        <v>0.1241763227697892</v>
      </c>
      <c r="P121" s="114"/>
      <c r="Q121" s="126">
        <v>72832</v>
      </c>
      <c r="R121" s="150">
        <f t="shared" si="46"/>
        <v>6.1120719967707529E-2</v>
      </c>
      <c r="S121" s="126">
        <v>51696</v>
      </c>
      <c r="T121" s="150">
        <f t="shared" si="24"/>
        <v>5.1771949449842918E-2</v>
      </c>
      <c r="U121" s="126">
        <v>21305</v>
      </c>
      <c r="V121" s="150">
        <f t="shared" si="43"/>
        <v>0.1103451490604736</v>
      </c>
      <c r="X121" s="126">
        <v>92728</v>
      </c>
      <c r="Y121" s="150">
        <f t="shared" si="25"/>
        <v>7.7953280825332288E-2</v>
      </c>
      <c r="Z121" s="126">
        <v>55945</v>
      </c>
      <c r="AA121" s="150">
        <f t="shared" si="44"/>
        <v>5.594986763848455E-2</v>
      </c>
      <c r="AB121" s="126">
        <v>22106</v>
      </c>
      <c r="AC121" s="150">
        <f t="shared" si="45"/>
        <v>0.11658052948001266</v>
      </c>
    </row>
    <row r="122" spans="1:29" x14ac:dyDescent="0.25">
      <c r="B122" s="162" t="s">
        <v>84</v>
      </c>
      <c r="C122" s="126">
        <v>61174</v>
      </c>
      <c r="D122" s="150">
        <f>C122/1496002</f>
        <v>4.0891656561956466E-2</v>
      </c>
      <c r="E122" s="126">
        <v>78839</v>
      </c>
      <c r="F122" s="150">
        <f t="shared" si="21"/>
        <v>6.4641205601652943E-2</v>
      </c>
      <c r="G122" s="126">
        <v>37582</v>
      </c>
      <c r="H122" s="150">
        <f t="shared" si="26"/>
        <v>0.13598830519391233</v>
      </c>
      <c r="J122" s="126">
        <v>57226</v>
      </c>
      <c r="K122" s="150">
        <f>J122/1531458</f>
        <v>3.7367005820597106E-2</v>
      </c>
      <c r="L122" s="126">
        <v>102220</v>
      </c>
      <c r="M122" s="150">
        <f t="shared" si="41"/>
        <v>8.210850660836122E-2</v>
      </c>
      <c r="N122" s="126">
        <v>46856</v>
      </c>
      <c r="O122" s="150">
        <f t="shared" si="23"/>
        <v>0.16353483177439621</v>
      </c>
      <c r="P122" s="114"/>
      <c r="Q122" s="126">
        <v>43813</v>
      </c>
      <c r="R122" s="150">
        <f>Q122/1191609</f>
        <v>3.6767933105574059E-2</v>
      </c>
      <c r="S122" s="126">
        <v>51625</v>
      </c>
      <c r="T122" s="150">
        <f t="shared" si="24"/>
        <v>5.1700845139820116E-2</v>
      </c>
      <c r="U122" s="126">
        <v>21207</v>
      </c>
      <c r="V122" s="150">
        <f t="shared" si="43"/>
        <v>0.10983757691271831</v>
      </c>
      <c r="X122" s="126">
        <v>39427</v>
      </c>
      <c r="Y122" s="150">
        <f>X122/1189533</f>
        <v>3.3144940073121132E-2</v>
      </c>
      <c r="Z122" s="126">
        <v>67883</v>
      </c>
      <c r="AA122" s="150">
        <f t="shared" si="44"/>
        <v>6.7888906334851132E-2</v>
      </c>
      <c r="AB122" s="126">
        <v>24845</v>
      </c>
      <c r="AC122" s="150">
        <f t="shared" si="45"/>
        <v>0.13102520831135955</v>
      </c>
    </row>
    <row r="123" spans="1:29" x14ac:dyDescent="0.25">
      <c r="B123" s="122" t="s">
        <v>134</v>
      </c>
      <c r="C123" s="126">
        <v>71</v>
      </c>
      <c r="D123" s="150">
        <f t="shared" si="20"/>
        <v>4.7459829599158291E-5</v>
      </c>
      <c r="E123" s="126">
        <v>39</v>
      </c>
      <c r="F123" s="150">
        <f t="shared" si="21"/>
        <v>3.1976648847200815E-5</v>
      </c>
      <c r="G123" s="126">
        <v>32</v>
      </c>
      <c r="H123" s="150">
        <f t="shared" si="26"/>
        <v>1.1579015928383787E-4</v>
      </c>
      <c r="J123" s="126">
        <v>107</v>
      </c>
      <c r="K123" s="150">
        <f t="shared" si="22"/>
        <v>6.9868060371227944E-5</v>
      </c>
      <c r="L123" s="126">
        <v>61</v>
      </c>
      <c r="M123" s="150">
        <f t="shared" si="41"/>
        <v>4.8998424017902903E-5</v>
      </c>
      <c r="N123" s="126">
        <v>46</v>
      </c>
      <c r="O123" s="150">
        <f t="shared" si="23"/>
        <v>1.6054725673600448E-4</v>
      </c>
      <c r="P123" s="114"/>
      <c r="Q123" s="126">
        <v>59</v>
      </c>
      <c r="R123" s="150">
        <f t="shared" si="46"/>
        <v>4.9512885518655869E-5</v>
      </c>
      <c r="S123" s="126">
        <v>31</v>
      </c>
      <c r="T123" s="150">
        <f t="shared" si="24"/>
        <v>3.1045543812773342E-5</v>
      </c>
      <c r="U123" s="126">
        <v>28</v>
      </c>
      <c r="V123" s="150">
        <f t="shared" si="43"/>
        <v>1.4502061364436803E-4</v>
      </c>
      <c r="X123" s="126">
        <v>78</v>
      </c>
      <c r="Y123" s="150">
        <f t="shared" si="25"/>
        <v>6.5571951345612097E-5</v>
      </c>
      <c r="Z123" s="126">
        <v>44</v>
      </c>
      <c r="AA123" s="150">
        <f t="shared" si="44"/>
        <v>4.400382833306498E-5</v>
      </c>
      <c r="AB123" s="126">
        <v>34</v>
      </c>
      <c r="AC123" s="150">
        <f t="shared" si="45"/>
        <v>1.7930598038181628E-4</v>
      </c>
    </row>
    <row r="124" spans="1:29" x14ac:dyDescent="0.25">
      <c r="A124" s="107"/>
      <c r="B124" s="122"/>
    </row>
  </sheetData>
  <mergeCells count="18">
    <mergeCell ref="U4:V4"/>
    <mergeCell ref="X4:Y4"/>
    <mergeCell ref="Z4:AA4"/>
    <mergeCell ref="AB4:AC4"/>
    <mergeCell ref="C2:O2"/>
    <mergeCell ref="Q2:AC2"/>
    <mergeCell ref="C3:H3"/>
    <mergeCell ref="C4:D4"/>
    <mergeCell ref="E4:F4"/>
    <mergeCell ref="G4:H4"/>
    <mergeCell ref="J3:O3"/>
    <mergeCell ref="J4:K4"/>
    <mergeCell ref="L4:M4"/>
    <mergeCell ref="N4:O4"/>
    <mergeCell ref="Q3:V3"/>
    <mergeCell ref="X3:AC3"/>
    <mergeCell ref="Q4:R4"/>
    <mergeCell ref="S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zoomScaleNormal="100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L57" sqref="L57"/>
    </sheetView>
  </sheetViews>
  <sheetFormatPr defaultColWidth="8.8984375" defaultRowHeight="13.2" x14ac:dyDescent="0.25"/>
  <cols>
    <col min="1" max="1" width="37.8984375" style="169" customWidth="1"/>
    <col min="2" max="16384" width="8.8984375" style="169"/>
  </cols>
  <sheetData>
    <row r="1" spans="1:39" s="165" customFormat="1" x14ac:dyDescent="0.25">
      <c r="B1" s="224" t="s">
        <v>110</v>
      </c>
      <c r="C1" s="224"/>
      <c r="D1" s="224" t="s">
        <v>4</v>
      </c>
      <c r="E1" s="224"/>
      <c r="F1" s="224" t="s">
        <v>5</v>
      </c>
      <c r="G1" s="224"/>
      <c r="H1" s="224" t="s">
        <v>6</v>
      </c>
      <c r="I1" s="224"/>
      <c r="J1" s="224" t="s">
        <v>25</v>
      </c>
      <c r="K1" s="224"/>
      <c r="L1" s="224" t="s">
        <v>7</v>
      </c>
      <c r="M1" s="224"/>
      <c r="N1" s="224" t="s">
        <v>197</v>
      </c>
      <c r="O1" s="224"/>
      <c r="P1" s="224" t="s">
        <v>9</v>
      </c>
      <c r="Q1" s="224"/>
      <c r="R1" s="224" t="s">
        <v>10</v>
      </c>
      <c r="S1" s="224"/>
      <c r="T1" s="224" t="s">
        <v>198</v>
      </c>
      <c r="U1" s="224"/>
      <c r="V1" s="224" t="s">
        <v>199</v>
      </c>
      <c r="W1" s="224"/>
      <c r="X1" s="224" t="s">
        <v>200</v>
      </c>
      <c r="Y1" s="224"/>
      <c r="Z1" s="224" t="s">
        <v>201</v>
      </c>
      <c r="AA1" s="224"/>
      <c r="AB1" s="224" t="s">
        <v>202</v>
      </c>
      <c r="AC1" s="224"/>
      <c r="AD1" s="224" t="s">
        <v>16</v>
      </c>
      <c r="AE1" s="224"/>
      <c r="AF1" s="224" t="s">
        <v>17</v>
      </c>
      <c r="AG1" s="224"/>
      <c r="AH1" s="224" t="s">
        <v>18</v>
      </c>
      <c r="AI1" s="224"/>
      <c r="AJ1" s="224" t="s">
        <v>19</v>
      </c>
      <c r="AK1" s="224"/>
      <c r="AL1" s="224" t="s">
        <v>20</v>
      </c>
      <c r="AM1" s="224"/>
    </row>
    <row r="2" spans="1:39" s="166" customFormat="1" ht="13.8" thickBot="1" x14ac:dyDescent="0.3">
      <c r="B2" s="167" t="s">
        <v>203</v>
      </c>
      <c r="C2" s="167" t="s">
        <v>3</v>
      </c>
      <c r="D2" s="167" t="s">
        <v>203</v>
      </c>
      <c r="E2" s="167" t="s">
        <v>3</v>
      </c>
      <c r="F2" s="167" t="s">
        <v>203</v>
      </c>
      <c r="G2" s="167" t="s">
        <v>3</v>
      </c>
      <c r="H2" s="167" t="s">
        <v>203</v>
      </c>
      <c r="I2" s="167" t="s">
        <v>3</v>
      </c>
      <c r="J2" s="167" t="s">
        <v>203</v>
      </c>
      <c r="K2" s="167" t="s">
        <v>3</v>
      </c>
      <c r="L2" s="167" t="s">
        <v>203</v>
      </c>
      <c r="M2" s="167" t="s">
        <v>3</v>
      </c>
      <c r="N2" s="167" t="s">
        <v>203</v>
      </c>
      <c r="O2" s="167" t="s">
        <v>3</v>
      </c>
      <c r="P2" s="167" t="s">
        <v>203</v>
      </c>
      <c r="Q2" s="167" t="s">
        <v>3</v>
      </c>
      <c r="R2" s="167" t="s">
        <v>203</v>
      </c>
      <c r="S2" s="167" t="s">
        <v>3</v>
      </c>
      <c r="T2" s="167" t="s">
        <v>203</v>
      </c>
      <c r="U2" s="167" t="s">
        <v>3</v>
      </c>
      <c r="V2" s="167" t="s">
        <v>203</v>
      </c>
      <c r="W2" s="167" t="s">
        <v>3</v>
      </c>
      <c r="X2" s="167" t="s">
        <v>203</v>
      </c>
      <c r="Y2" s="167" t="s">
        <v>3</v>
      </c>
      <c r="Z2" s="167" t="s">
        <v>203</v>
      </c>
      <c r="AA2" s="167" t="s">
        <v>3</v>
      </c>
      <c r="AB2" s="167" t="s">
        <v>203</v>
      </c>
      <c r="AC2" s="167" t="s">
        <v>3</v>
      </c>
      <c r="AD2" s="167" t="s">
        <v>203</v>
      </c>
      <c r="AE2" s="167" t="s">
        <v>3</v>
      </c>
      <c r="AF2" s="167" t="s">
        <v>203</v>
      </c>
      <c r="AG2" s="167" t="s">
        <v>3</v>
      </c>
      <c r="AH2" s="167" t="s">
        <v>203</v>
      </c>
      <c r="AI2" s="167" t="s">
        <v>3</v>
      </c>
      <c r="AJ2" s="167" t="s">
        <v>203</v>
      </c>
      <c r="AK2" s="167" t="s">
        <v>3</v>
      </c>
      <c r="AL2" s="167" t="s">
        <v>203</v>
      </c>
      <c r="AM2" s="167" t="s">
        <v>3</v>
      </c>
    </row>
    <row r="3" spans="1:39" s="165" customFormat="1" x14ac:dyDescent="0.25">
      <c r="A3" s="165" t="s">
        <v>204</v>
      </c>
      <c r="B3" s="165">
        <v>4582477</v>
      </c>
      <c r="C3" s="168">
        <f>B3/4582477</f>
        <v>1</v>
      </c>
      <c r="D3" s="165">
        <v>102071</v>
      </c>
      <c r="E3" s="168">
        <f>D3/4582477</f>
        <v>2.227419799379244E-2</v>
      </c>
      <c r="F3" s="165">
        <v>196788</v>
      </c>
      <c r="G3" s="168">
        <f>F3/4582477</f>
        <v>4.2943587060011432E-2</v>
      </c>
      <c r="H3" s="165">
        <v>38187</v>
      </c>
      <c r="I3" s="168">
        <f>H3/4582477</f>
        <v>8.3332660480347209E-3</v>
      </c>
      <c r="J3" s="165">
        <v>179061</v>
      </c>
      <c r="K3" s="168">
        <f>J3/4582477</f>
        <v>3.9075155205361645E-2</v>
      </c>
      <c r="L3" s="165">
        <v>190931</v>
      </c>
      <c r="M3" s="168">
        <f>L3/4582477</f>
        <v>4.1665457349813209E-2</v>
      </c>
      <c r="N3" s="165">
        <v>72749</v>
      </c>
      <c r="O3" s="168">
        <f>N3/4582477</f>
        <v>1.5875475206967759E-2</v>
      </c>
      <c r="P3" s="165">
        <v>155215</v>
      </c>
      <c r="Q3" s="168">
        <f>P3/4582477</f>
        <v>3.3871419321908215E-2</v>
      </c>
      <c r="R3" s="165">
        <v>832899</v>
      </c>
      <c r="S3" s="168">
        <f>R3/4582477</f>
        <v>0.18175737706921388</v>
      </c>
      <c r="T3" s="165">
        <v>425294</v>
      </c>
      <c r="U3" s="168">
        <f>T3/4582477</f>
        <v>9.2808758232719987E-2</v>
      </c>
      <c r="V3" s="165">
        <v>447149</v>
      </c>
      <c r="W3" s="168">
        <f>V3/4582477</f>
        <v>9.7578012939290262E-2</v>
      </c>
      <c r="X3" s="165">
        <v>204968</v>
      </c>
      <c r="Y3" s="168">
        <f>X3/4582477</f>
        <v>4.4728647847005018E-2</v>
      </c>
      <c r="Z3" s="165">
        <v>218591</v>
      </c>
      <c r="AA3" s="168">
        <f>Z3/4582477</f>
        <v>4.7701494191896655E-2</v>
      </c>
      <c r="AB3" s="165">
        <v>764576</v>
      </c>
      <c r="AC3" s="168">
        <f>AB3/4582477</f>
        <v>0.16684775504601551</v>
      </c>
      <c r="AD3" s="165">
        <v>183193</v>
      </c>
      <c r="AE3" s="168">
        <f>AD3/4582477</f>
        <v>3.9976850947642507E-2</v>
      </c>
      <c r="AF3" s="165">
        <v>137253</v>
      </c>
      <c r="AG3" s="168">
        <f>AF3/4582477</f>
        <v>2.9951705158585629E-2</v>
      </c>
      <c r="AH3" s="165">
        <v>135708</v>
      </c>
      <c r="AI3" s="168">
        <f>AH3/4582477</f>
        <v>2.9614551256885741E-2</v>
      </c>
      <c r="AJ3" s="165">
        <v>149604</v>
      </c>
      <c r="AK3" s="168">
        <f>AJ3/4582477</f>
        <v>3.2646972368873865E-2</v>
      </c>
      <c r="AL3" s="165">
        <v>148240</v>
      </c>
      <c r="AM3" s="168">
        <f>AL3/4582477</f>
        <v>3.2349316755981537E-2</v>
      </c>
    </row>
    <row r="4" spans="1:39" x14ac:dyDescent="0.25">
      <c r="A4" s="169" t="s">
        <v>205</v>
      </c>
      <c r="B4" s="170">
        <v>1054</v>
      </c>
      <c r="C4" s="171">
        <v>0.44257077353309204</v>
      </c>
      <c r="D4" s="169">
        <v>15</v>
      </c>
      <c r="E4" s="171">
        <v>0.39840637450199201</v>
      </c>
      <c r="F4" s="169">
        <v>66</v>
      </c>
      <c r="G4" s="171">
        <v>1.2999803033287374</v>
      </c>
      <c r="H4" s="169">
        <v>8</v>
      </c>
      <c r="I4" s="171">
        <v>1.4059753954305798</v>
      </c>
      <c r="J4" s="169">
        <v>31</v>
      </c>
      <c r="K4" s="171">
        <v>0.37237237237237236</v>
      </c>
      <c r="L4" s="169">
        <v>65</v>
      </c>
      <c r="M4" s="171">
        <v>1.9472738166566805</v>
      </c>
      <c r="N4" s="169">
        <v>49</v>
      </c>
      <c r="O4" s="171">
        <v>7.2700296735905043</v>
      </c>
      <c r="P4" s="169">
        <v>63</v>
      </c>
      <c r="Q4" s="171">
        <v>3.2591826176927055</v>
      </c>
      <c r="R4" s="169">
        <v>133</v>
      </c>
      <c r="S4" s="171">
        <v>1.3449287086661947</v>
      </c>
      <c r="T4" s="169">
        <v>70</v>
      </c>
      <c r="U4" s="171">
        <v>1.0429082240762813</v>
      </c>
      <c r="V4" s="169">
        <v>82</v>
      </c>
      <c r="W4" s="171">
        <v>1.270529903935544</v>
      </c>
      <c r="X4" s="169">
        <v>38</v>
      </c>
      <c r="Y4" s="171">
        <v>1.6156462585034015</v>
      </c>
      <c r="Z4" s="169">
        <v>24</v>
      </c>
      <c r="AA4" s="171">
        <v>1.4844044754794937E-2</v>
      </c>
      <c r="AB4" s="169">
        <v>137</v>
      </c>
      <c r="AC4" s="171">
        <v>1.758890743356015</v>
      </c>
      <c r="AD4" s="169">
        <v>56</v>
      </c>
      <c r="AE4" s="171">
        <v>0.98159509202453998</v>
      </c>
      <c r="AF4" s="169">
        <v>22</v>
      </c>
      <c r="AG4" s="171">
        <v>2.2727272727272729</v>
      </c>
      <c r="AH4" s="169">
        <v>17</v>
      </c>
      <c r="AI4" s="171">
        <v>2.4637681159420293</v>
      </c>
      <c r="AJ4" s="169">
        <v>131</v>
      </c>
      <c r="AK4" s="171">
        <v>1.3337405823661168</v>
      </c>
      <c r="AL4" s="169">
        <v>47</v>
      </c>
      <c r="AM4" s="171">
        <v>1.9493985897967647</v>
      </c>
    </row>
    <row r="5" spans="1:39" x14ac:dyDescent="0.25">
      <c r="A5" s="169" t="s">
        <v>206</v>
      </c>
      <c r="B5" s="169">
        <v>6001</v>
      </c>
      <c r="C5" s="171">
        <v>2.5197981138255079</v>
      </c>
      <c r="D5" s="169">
        <v>126</v>
      </c>
      <c r="E5" s="171">
        <v>3.3466135458167332</v>
      </c>
      <c r="F5" s="169">
        <v>154</v>
      </c>
      <c r="G5" s="171">
        <v>3.0332873744337205</v>
      </c>
      <c r="H5" s="169">
        <v>68</v>
      </c>
      <c r="I5" s="171">
        <v>11.950790861159929</v>
      </c>
      <c r="J5" s="169">
        <v>154</v>
      </c>
      <c r="K5" s="171">
        <v>1.8498498498498499</v>
      </c>
      <c r="L5" s="169">
        <v>148</v>
      </c>
      <c r="M5" s="171">
        <v>4.4337926902336724</v>
      </c>
      <c r="N5" s="169">
        <v>48</v>
      </c>
      <c r="O5" s="171">
        <v>7.1216617210682491</v>
      </c>
      <c r="P5" s="169">
        <v>163</v>
      </c>
      <c r="Q5" s="171">
        <v>8.432488360062079</v>
      </c>
      <c r="R5" s="169">
        <v>1150</v>
      </c>
      <c r="S5" s="171">
        <v>11.629082819294165</v>
      </c>
      <c r="T5" s="169">
        <v>846</v>
      </c>
      <c r="U5" s="171">
        <v>12.604290822407629</v>
      </c>
      <c r="V5" s="169">
        <v>747</v>
      </c>
      <c r="W5" s="171">
        <v>11.574217539510382</v>
      </c>
      <c r="X5" s="169">
        <v>242</v>
      </c>
      <c r="Y5" s="171">
        <v>10.289115646258503</v>
      </c>
      <c r="Z5" s="169">
        <v>293</v>
      </c>
      <c r="AA5" s="171">
        <v>0.18122104638145484</v>
      </c>
      <c r="AB5" s="169">
        <v>1036</v>
      </c>
      <c r="AC5" s="171">
        <v>13.300808832969571</v>
      </c>
      <c r="AD5" s="169">
        <v>196</v>
      </c>
      <c r="AE5" s="171">
        <v>3.4355828220858897</v>
      </c>
      <c r="AF5" s="169">
        <v>101</v>
      </c>
      <c r="AG5" s="171">
        <v>10.433884297520661</v>
      </c>
      <c r="AH5" s="169">
        <v>129</v>
      </c>
      <c r="AI5" s="171">
        <v>18.695652173913043</v>
      </c>
      <c r="AJ5" s="169">
        <v>190</v>
      </c>
      <c r="AK5" s="171">
        <v>1.934432905721849</v>
      </c>
      <c r="AL5" s="169">
        <v>206</v>
      </c>
      <c r="AM5" s="171">
        <v>8.5441725425134791</v>
      </c>
    </row>
    <row r="6" spans="1:39" x14ac:dyDescent="0.25">
      <c r="A6" s="169" t="s">
        <v>207</v>
      </c>
      <c r="B6" s="169">
        <v>20</v>
      </c>
      <c r="C6" s="171">
        <v>8.3979273915197727E-3</v>
      </c>
      <c r="D6" s="169">
        <v>2</v>
      </c>
      <c r="E6" s="171">
        <v>5.3120849933598939E-2</v>
      </c>
      <c r="F6" s="169">
        <v>0</v>
      </c>
      <c r="G6" s="171">
        <v>0</v>
      </c>
      <c r="H6" s="169">
        <v>0</v>
      </c>
      <c r="I6" s="171">
        <v>0</v>
      </c>
      <c r="J6" s="169">
        <v>0</v>
      </c>
      <c r="K6" s="171">
        <v>0</v>
      </c>
      <c r="L6" s="169">
        <v>0</v>
      </c>
      <c r="M6" s="171">
        <v>0</v>
      </c>
      <c r="N6" s="169">
        <v>0</v>
      </c>
      <c r="O6" s="171">
        <v>0</v>
      </c>
      <c r="P6" s="169">
        <v>0</v>
      </c>
      <c r="Q6" s="171">
        <v>0</v>
      </c>
      <c r="R6" s="169">
        <v>3</v>
      </c>
      <c r="S6" s="171">
        <v>3.0336737789463039E-2</v>
      </c>
      <c r="T6" s="169">
        <v>7</v>
      </c>
      <c r="U6" s="171">
        <v>0.10429082240762813</v>
      </c>
      <c r="V6" s="169">
        <v>2</v>
      </c>
      <c r="W6" s="171">
        <v>3.0988534242330338E-2</v>
      </c>
      <c r="X6" s="169">
        <v>0</v>
      </c>
      <c r="Y6" s="171">
        <v>0</v>
      </c>
      <c r="Z6" s="169">
        <v>0</v>
      </c>
      <c r="AA6" s="171">
        <v>0</v>
      </c>
      <c r="AB6" s="169">
        <v>1</v>
      </c>
      <c r="AC6" s="171">
        <v>1.2838618564642445E-2</v>
      </c>
      <c r="AD6" s="169">
        <v>5</v>
      </c>
      <c r="AE6" s="171">
        <v>8.7642418930762495E-2</v>
      </c>
      <c r="AF6" s="169">
        <v>0</v>
      </c>
      <c r="AG6" s="171">
        <v>0</v>
      </c>
      <c r="AH6" s="169">
        <v>0</v>
      </c>
      <c r="AI6" s="171">
        <v>0</v>
      </c>
      <c r="AJ6" s="169">
        <v>0</v>
      </c>
      <c r="AK6" s="171">
        <v>0</v>
      </c>
      <c r="AL6" s="169">
        <v>0</v>
      </c>
      <c r="AM6" s="171">
        <v>0</v>
      </c>
    </row>
    <row r="7" spans="1:39" x14ac:dyDescent="0.25">
      <c r="A7" s="169" t="s">
        <v>208</v>
      </c>
      <c r="B7" s="169">
        <v>154</v>
      </c>
      <c r="C7" s="171">
        <v>6.466404091470225E-2</v>
      </c>
      <c r="D7" s="169">
        <v>1</v>
      </c>
      <c r="E7" s="171">
        <v>2.6560424966799469E-2</v>
      </c>
      <c r="F7" s="169">
        <v>0</v>
      </c>
      <c r="G7" s="171">
        <v>0</v>
      </c>
      <c r="H7" s="169">
        <v>0</v>
      </c>
      <c r="I7" s="171">
        <v>0</v>
      </c>
      <c r="J7" s="169">
        <v>1</v>
      </c>
      <c r="K7" s="171">
        <v>1.2012012012012012E-2</v>
      </c>
      <c r="L7" s="169">
        <v>7</v>
      </c>
      <c r="M7" s="171">
        <v>0.20970641102456561</v>
      </c>
      <c r="N7" s="169">
        <v>4</v>
      </c>
      <c r="O7" s="171">
        <v>0.59347181008902083</v>
      </c>
      <c r="P7" s="169">
        <v>0</v>
      </c>
      <c r="Q7" s="171">
        <v>0</v>
      </c>
      <c r="R7" s="169">
        <v>42</v>
      </c>
      <c r="S7" s="171">
        <v>0.42471432905248258</v>
      </c>
      <c r="T7" s="169">
        <v>12</v>
      </c>
      <c r="U7" s="171">
        <v>0.17878426698450536</v>
      </c>
      <c r="V7" s="169">
        <v>10</v>
      </c>
      <c r="W7" s="171">
        <v>0.15494267121165167</v>
      </c>
      <c r="X7" s="169">
        <v>8</v>
      </c>
      <c r="Y7" s="171">
        <v>0.3401360544217687</v>
      </c>
      <c r="Z7" s="169">
        <v>12</v>
      </c>
      <c r="AA7" s="171">
        <v>7.4220223773974687E-3</v>
      </c>
      <c r="AB7" s="169">
        <v>34</v>
      </c>
      <c r="AC7" s="171">
        <v>0.43651303119784313</v>
      </c>
      <c r="AD7" s="169">
        <v>5</v>
      </c>
      <c r="AE7" s="171">
        <v>8.7642418930762495E-2</v>
      </c>
      <c r="AF7" s="169">
        <v>5</v>
      </c>
      <c r="AG7" s="171">
        <v>0.51652892561983477</v>
      </c>
      <c r="AH7" s="169">
        <v>7</v>
      </c>
      <c r="AI7" s="171">
        <v>1.0144927536231882</v>
      </c>
      <c r="AJ7" s="169">
        <v>2</v>
      </c>
      <c r="AK7" s="171">
        <v>2.0362451639177357E-2</v>
      </c>
      <c r="AL7" s="169">
        <v>4</v>
      </c>
      <c r="AM7" s="171">
        <v>0.16590626296142677</v>
      </c>
    </row>
    <row r="8" spans="1:39" x14ac:dyDescent="0.25">
      <c r="A8" s="169" t="s">
        <v>209</v>
      </c>
      <c r="B8" s="169">
        <v>7994</v>
      </c>
      <c r="C8" s="171">
        <v>3.3566515783904531</v>
      </c>
      <c r="D8" s="169">
        <v>74</v>
      </c>
      <c r="E8" s="171">
        <v>1.9654714475431607</v>
      </c>
      <c r="F8" s="169">
        <v>80</v>
      </c>
      <c r="G8" s="171">
        <v>1.57573370100453</v>
      </c>
      <c r="H8" s="169">
        <v>29</v>
      </c>
      <c r="I8" s="171">
        <v>5.0966608084358525</v>
      </c>
      <c r="J8" s="169">
        <v>272</v>
      </c>
      <c r="K8" s="171">
        <v>3.2672672672672673</v>
      </c>
      <c r="L8" s="169">
        <v>160</v>
      </c>
      <c r="M8" s="171">
        <v>4.7932893948472142</v>
      </c>
      <c r="N8" s="169">
        <v>82</v>
      </c>
      <c r="O8" s="171">
        <v>12.166172106824925</v>
      </c>
      <c r="P8" s="169">
        <v>276</v>
      </c>
      <c r="Q8" s="171">
        <v>14.278323848939472</v>
      </c>
      <c r="R8" s="169">
        <v>18</v>
      </c>
      <c r="S8" s="171">
        <v>0.18202042673677823</v>
      </c>
      <c r="T8" s="169">
        <v>3024</v>
      </c>
      <c r="U8" s="171">
        <v>45.053635280095349</v>
      </c>
      <c r="V8" s="169">
        <v>2085</v>
      </c>
      <c r="W8" s="171">
        <v>32.305546947629374</v>
      </c>
      <c r="X8" s="169">
        <v>3</v>
      </c>
      <c r="Y8" s="171">
        <v>0.12755102040816327</v>
      </c>
      <c r="Z8" s="169">
        <v>215</v>
      </c>
      <c r="AA8" s="171">
        <v>0.13297790092837131</v>
      </c>
      <c r="AB8" s="169">
        <v>375</v>
      </c>
      <c r="AC8" s="171">
        <v>4.814481961740916</v>
      </c>
      <c r="AD8" s="169">
        <v>488</v>
      </c>
      <c r="AE8" s="171">
        <v>8.5539000876424183</v>
      </c>
      <c r="AF8" s="169">
        <v>66</v>
      </c>
      <c r="AG8" s="171">
        <v>6.8181818181818175</v>
      </c>
      <c r="AH8" s="169">
        <v>0</v>
      </c>
      <c r="AI8" s="171">
        <v>0</v>
      </c>
      <c r="AJ8" s="169">
        <v>304</v>
      </c>
      <c r="AK8" s="171">
        <v>3.0950926491549584</v>
      </c>
      <c r="AL8" s="169">
        <v>443</v>
      </c>
      <c r="AM8" s="171">
        <v>18.374118622978017</v>
      </c>
    </row>
    <row r="9" spans="1:39" x14ac:dyDescent="0.25">
      <c r="A9" s="169" t="s">
        <v>210</v>
      </c>
      <c r="B9" s="169">
        <v>36225</v>
      </c>
      <c r="C9" s="171">
        <v>15.21074598789019</v>
      </c>
      <c r="D9" s="169">
        <v>2508</v>
      </c>
      <c r="E9" s="171">
        <v>66.613545816733065</v>
      </c>
      <c r="F9" s="169">
        <v>2805</v>
      </c>
      <c r="G9" s="171">
        <v>55.249162891471336</v>
      </c>
      <c r="H9" s="169">
        <v>73</v>
      </c>
      <c r="I9" s="171">
        <v>12.829525483304041</v>
      </c>
      <c r="J9" s="169">
        <v>6456</v>
      </c>
      <c r="K9" s="171">
        <v>77.549549549549539</v>
      </c>
      <c r="L9" s="169">
        <v>1320</v>
      </c>
      <c r="M9" s="171">
        <v>39.544637507489519</v>
      </c>
      <c r="N9" s="169">
        <v>32</v>
      </c>
      <c r="O9" s="171">
        <v>4.7477744807121667</v>
      </c>
      <c r="P9" s="169">
        <v>387</v>
      </c>
      <c r="Q9" s="171">
        <v>20.020693222969477</v>
      </c>
      <c r="R9" s="169">
        <v>6174</v>
      </c>
      <c r="S9" s="171">
        <v>62.433006370714935</v>
      </c>
      <c r="T9" s="169">
        <v>502</v>
      </c>
      <c r="U9" s="171">
        <v>7.4791418355184742</v>
      </c>
      <c r="V9" s="169">
        <v>845</v>
      </c>
      <c r="W9" s="171">
        <v>13.092655717384568</v>
      </c>
      <c r="X9" s="169">
        <v>96</v>
      </c>
      <c r="Y9" s="171">
        <v>4.0816326530612246</v>
      </c>
      <c r="Z9" s="169">
        <v>685</v>
      </c>
      <c r="AA9" s="171">
        <v>0.42367377737643874</v>
      </c>
      <c r="AB9" s="169">
        <v>1870</v>
      </c>
      <c r="AC9" s="171">
        <v>24.008216715881371</v>
      </c>
      <c r="AD9" s="169">
        <v>4302</v>
      </c>
      <c r="AE9" s="171">
        <v>75.407537248028049</v>
      </c>
      <c r="AF9" s="169">
        <v>247</v>
      </c>
      <c r="AG9" s="171">
        <v>25.516528925619834</v>
      </c>
      <c r="AH9" s="169">
        <v>129</v>
      </c>
      <c r="AI9" s="171">
        <v>18.695652173913043</v>
      </c>
      <c r="AJ9" s="169">
        <v>7539</v>
      </c>
      <c r="AK9" s="171">
        <v>76.756261453879048</v>
      </c>
      <c r="AL9" s="169">
        <v>255</v>
      </c>
      <c r="AM9" s="171">
        <v>10.576524263790958</v>
      </c>
    </row>
    <row r="10" spans="1:39" x14ac:dyDescent="0.25">
      <c r="A10" s="169" t="s">
        <v>211</v>
      </c>
      <c r="B10" s="169">
        <v>156664</v>
      </c>
      <c r="C10" s="171">
        <v>65.782644843252683</v>
      </c>
      <c r="D10" s="169">
        <v>0</v>
      </c>
      <c r="E10" s="171">
        <v>0</v>
      </c>
      <c r="F10" s="169">
        <v>0</v>
      </c>
      <c r="G10" s="171">
        <v>0</v>
      </c>
      <c r="H10" s="169">
        <v>0</v>
      </c>
      <c r="I10" s="171">
        <v>0</v>
      </c>
      <c r="J10" s="169">
        <v>0</v>
      </c>
      <c r="K10" s="171">
        <v>0</v>
      </c>
      <c r="L10" s="169">
        <v>0</v>
      </c>
      <c r="M10" s="171">
        <v>0</v>
      </c>
      <c r="N10" s="169">
        <v>0</v>
      </c>
      <c r="O10" s="171">
        <v>0</v>
      </c>
      <c r="P10" s="169">
        <v>0</v>
      </c>
      <c r="Q10" s="171">
        <v>0</v>
      </c>
      <c r="R10" s="169">
        <v>0</v>
      </c>
      <c r="S10" s="171">
        <v>0</v>
      </c>
      <c r="T10" s="169">
        <v>0</v>
      </c>
      <c r="U10" s="171">
        <v>0</v>
      </c>
      <c r="V10" s="169">
        <v>0</v>
      </c>
      <c r="W10" s="171">
        <v>0</v>
      </c>
      <c r="X10" s="169">
        <v>0</v>
      </c>
      <c r="Y10" s="171">
        <v>0</v>
      </c>
      <c r="Z10" s="169">
        <v>156664</v>
      </c>
      <c r="AA10" s="171">
        <v>96.896976144383075</v>
      </c>
      <c r="AB10" s="169">
        <v>0</v>
      </c>
      <c r="AC10" s="171">
        <v>0</v>
      </c>
      <c r="AD10" s="169">
        <v>0</v>
      </c>
      <c r="AE10" s="171">
        <v>0</v>
      </c>
      <c r="AF10" s="169">
        <v>0</v>
      </c>
      <c r="AG10" s="171">
        <v>0</v>
      </c>
      <c r="AH10" s="169">
        <v>0</v>
      </c>
      <c r="AI10" s="171">
        <v>0</v>
      </c>
      <c r="AJ10" s="169">
        <v>0</v>
      </c>
      <c r="AK10" s="171">
        <v>0</v>
      </c>
      <c r="AL10" s="169">
        <v>0</v>
      </c>
      <c r="AM10" s="171">
        <v>0</v>
      </c>
    </row>
    <row r="11" spans="1:39" x14ac:dyDescent="0.25">
      <c r="A11" s="169" t="s">
        <v>212</v>
      </c>
      <c r="B11" s="169">
        <v>76</v>
      </c>
      <c r="C11" s="171">
        <v>3.1912124087775134E-2</v>
      </c>
      <c r="D11" s="169">
        <v>1</v>
      </c>
      <c r="E11" s="171">
        <v>2.6560424966799469E-2</v>
      </c>
      <c r="F11" s="169">
        <v>9</v>
      </c>
      <c r="G11" s="171">
        <v>0.17727004136300964</v>
      </c>
      <c r="H11" s="169">
        <v>3</v>
      </c>
      <c r="I11" s="171">
        <v>0.52724077328646746</v>
      </c>
      <c r="J11" s="169">
        <v>10</v>
      </c>
      <c r="K11" s="171">
        <v>0.12012012012012012</v>
      </c>
      <c r="L11" s="169">
        <v>5</v>
      </c>
      <c r="M11" s="171">
        <v>0.14979029358897544</v>
      </c>
      <c r="N11" s="169">
        <v>5</v>
      </c>
      <c r="O11" s="171">
        <v>0.74183976261127604</v>
      </c>
      <c r="P11" s="169">
        <v>2</v>
      </c>
      <c r="Q11" s="171">
        <v>0.10346611484738748</v>
      </c>
      <c r="R11" s="169">
        <v>9</v>
      </c>
      <c r="S11" s="171">
        <v>9.1010213368389117E-2</v>
      </c>
      <c r="T11" s="169">
        <v>0</v>
      </c>
      <c r="U11" s="171">
        <v>0</v>
      </c>
      <c r="V11" s="169">
        <v>8</v>
      </c>
      <c r="W11" s="171">
        <v>0.12395413696932135</v>
      </c>
      <c r="X11" s="169">
        <v>1</v>
      </c>
      <c r="Y11" s="171">
        <v>4.2517006802721087E-2</v>
      </c>
      <c r="Z11" s="169">
        <v>0</v>
      </c>
      <c r="AA11" s="171">
        <v>0</v>
      </c>
      <c r="AB11" s="169">
        <v>12</v>
      </c>
      <c r="AC11" s="171">
        <v>0.15406342277570934</v>
      </c>
      <c r="AD11" s="169">
        <v>1</v>
      </c>
      <c r="AE11" s="171">
        <v>1.7528483786152498E-2</v>
      </c>
      <c r="AF11" s="169">
        <v>6</v>
      </c>
      <c r="AG11" s="171">
        <v>0.6198347107438017</v>
      </c>
      <c r="AH11" s="169">
        <v>0</v>
      </c>
      <c r="AI11" s="171">
        <v>0</v>
      </c>
      <c r="AJ11" s="169">
        <v>0</v>
      </c>
      <c r="AK11" s="171">
        <v>0</v>
      </c>
      <c r="AL11" s="169">
        <v>4</v>
      </c>
      <c r="AM11" s="171">
        <v>0.16590626296142677</v>
      </c>
    </row>
    <row r="12" spans="1:39" x14ac:dyDescent="0.25">
      <c r="A12" s="169" t="s">
        <v>213</v>
      </c>
      <c r="B12" s="169">
        <v>1622</v>
      </c>
      <c r="C12" s="171">
        <v>0.68107191145225365</v>
      </c>
      <c r="D12" s="169">
        <v>27</v>
      </c>
      <c r="E12" s="171">
        <v>0.71713147410358569</v>
      </c>
      <c r="F12" s="169">
        <v>265</v>
      </c>
      <c r="G12" s="171">
        <v>5.2196178845775068</v>
      </c>
      <c r="H12" s="169">
        <v>38</v>
      </c>
      <c r="I12" s="171">
        <v>6.6783831282952555</v>
      </c>
      <c r="J12" s="169">
        <v>151</v>
      </c>
      <c r="K12" s="171">
        <v>1.8138138138138138</v>
      </c>
      <c r="L12" s="169">
        <v>44</v>
      </c>
      <c r="M12" s="171">
        <v>1.318154583582984</v>
      </c>
      <c r="N12" s="169">
        <v>63</v>
      </c>
      <c r="O12" s="171">
        <v>9.3471810089020764</v>
      </c>
      <c r="P12" s="169">
        <v>0</v>
      </c>
      <c r="Q12" s="171">
        <v>0</v>
      </c>
      <c r="R12" s="169">
        <v>109</v>
      </c>
      <c r="S12" s="171">
        <v>1.1022348063504903</v>
      </c>
      <c r="T12" s="169">
        <v>136</v>
      </c>
      <c r="U12" s="171">
        <v>2.026221692491061</v>
      </c>
      <c r="V12" s="169">
        <v>305</v>
      </c>
      <c r="W12" s="171">
        <v>4.7257514719553768</v>
      </c>
      <c r="X12" s="169">
        <v>2</v>
      </c>
      <c r="Y12" s="171">
        <v>8.5034013605442174E-2</v>
      </c>
      <c r="Z12" s="169">
        <v>0</v>
      </c>
      <c r="AA12" s="171">
        <v>0</v>
      </c>
      <c r="AB12" s="169">
        <v>4</v>
      </c>
      <c r="AC12" s="171">
        <v>5.1354474258569781E-2</v>
      </c>
      <c r="AD12" s="169">
        <v>5</v>
      </c>
      <c r="AE12" s="171">
        <v>8.7642418930762495E-2</v>
      </c>
      <c r="AF12" s="169">
        <v>64</v>
      </c>
      <c r="AG12" s="171">
        <v>6.6115702479338845</v>
      </c>
      <c r="AH12" s="169">
        <v>0</v>
      </c>
      <c r="AI12" s="171">
        <v>0</v>
      </c>
      <c r="AJ12" s="169">
        <v>409</v>
      </c>
      <c r="AK12" s="171">
        <v>4.1641213602117695</v>
      </c>
      <c r="AL12" s="169">
        <v>0</v>
      </c>
      <c r="AM12" s="171">
        <v>0</v>
      </c>
    </row>
    <row r="13" spans="1:39" x14ac:dyDescent="0.25">
      <c r="A13" s="169" t="s">
        <v>240</v>
      </c>
      <c r="B13" s="169">
        <v>1340</v>
      </c>
      <c r="C13" s="171">
        <v>0.56266113523182471</v>
      </c>
      <c r="D13" s="169">
        <v>62</v>
      </c>
      <c r="E13" s="171">
        <v>1.6467463479415672</v>
      </c>
      <c r="F13" s="169">
        <v>114</v>
      </c>
      <c r="G13" s="171">
        <v>2.2454205239314557</v>
      </c>
      <c r="H13" s="169">
        <v>12</v>
      </c>
      <c r="I13" s="171">
        <v>2.1089630931458698</v>
      </c>
      <c r="J13" s="169">
        <v>73</v>
      </c>
      <c r="K13" s="171">
        <v>0.87687687687687688</v>
      </c>
      <c r="L13" s="169">
        <v>37</v>
      </c>
      <c r="M13" s="171">
        <v>1.1084481725584181</v>
      </c>
      <c r="N13" s="169">
        <v>17</v>
      </c>
      <c r="O13" s="171">
        <v>2.5222551928783381</v>
      </c>
      <c r="P13" s="169">
        <v>10</v>
      </c>
      <c r="Q13" s="171">
        <v>0.5173305742369374</v>
      </c>
      <c r="R13" s="169">
        <v>222</v>
      </c>
      <c r="S13" s="171">
        <v>2.2449185964202649</v>
      </c>
      <c r="T13" s="169">
        <v>27</v>
      </c>
      <c r="U13" s="171">
        <v>0.40226460071513709</v>
      </c>
      <c r="V13" s="169">
        <v>149</v>
      </c>
      <c r="W13" s="171">
        <v>2.3086458010536099</v>
      </c>
      <c r="X13" s="169">
        <v>27</v>
      </c>
      <c r="Y13" s="171">
        <v>1.1479591836734695</v>
      </c>
      <c r="Z13" s="169">
        <v>0</v>
      </c>
      <c r="AA13" s="171">
        <v>0</v>
      </c>
      <c r="AB13" s="169">
        <v>144</v>
      </c>
      <c r="AC13" s="171">
        <v>1.8487610733085118</v>
      </c>
      <c r="AD13" s="169">
        <v>6</v>
      </c>
      <c r="AE13" s="171">
        <v>0.10517090271691498</v>
      </c>
      <c r="AF13" s="169">
        <v>38</v>
      </c>
      <c r="AG13" s="171">
        <v>3.9256198347107438</v>
      </c>
      <c r="AH13" s="169">
        <v>2</v>
      </c>
      <c r="AI13" s="171">
        <v>0.28985507246376813</v>
      </c>
      <c r="AJ13" s="169">
        <v>93</v>
      </c>
      <c r="AK13" s="171">
        <v>0.94685400122174712</v>
      </c>
      <c r="AL13" s="169">
        <v>307</v>
      </c>
      <c r="AM13" s="171">
        <v>12.733305682289506</v>
      </c>
    </row>
    <row r="14" spans="1:39" x14ac:dyDescent="0.25">
      <c r="A14" s="169" t="s">
        <v>241</v>
      </c>
      <c r="B14" s="169">
        <v>4007</v>
      </c>
      <c r="C14" s="171">
        <v>1.6825247528909866</v>
      </c>
      <c r="D14" s="169">
        <v>112</v>
      </c>
      <c r="E14" s="171">
        <v>2.9747675962815405</v>
      </c>
      <c r="F14" s="169">
        <v>186</v>
      </c>
      <c r="G14" s="171">
        <v>3.6635808548355326</v>
      </c>
      <c r="H14" s="169">
        <v>62</v>
      </c>
      <c r="I14" s="171">
        <v>10.896309314586995</v>
      </c>
      <c r="J14" s="169">
        <v>159</v>
      </c>
      <c r="K14" s="171">
        <v>1.9099099099099099</v>
      </c>
      <c r="L14" s="169">
        <v>301</v>
      </c>
      <c r="M14" s="171">
        <v>9.0173756740563213</v>
      </c>
      <c r="N14" s="169">
        <v>72</v>
      </c>
      <c r="O14" s="171">
        <v>10.682492581602373</v>
      </c>
      <c r="P14" s="169">
        <v>0</v>
      </c>
      <c r="Q14" s="171">
        <v>0</v>
      </c>
      <c r="R14" s="169">
        <v>428</v>
      </c>
      <c r="S14" s="171">
        <v>4.3280412579633936</v>
      </c>
      <c r="T14" s="169">
        <v>259</v>
      </c>
      <c r="U14" s="171">
        <v>3.8587604290822406</v>
      </c>
      <c r="V14" s="169">
        <v>250</v>
      </c>
      <c r="W14" s="171">
        <v>3.8735667802912923</v>
      </c>
      <c r="X14" s="169">
        <v>285</v>
      </c>
      <c r="Y14" s="171">
        <v>12.11734693877551</v>
      </c>
      <c r="Z14" s="169">
        <v>361</v>
      </c>
      <c r="AA14" s="171">
        <v>0.22327917318670717</v>
      </c>
      <c r="AB14" s="169">
        <v>820</v>
      </c>
      <c r="AC14" s="171">
        <v>10.527667223006805</v>
      </c>
      <c r="AD14" s="169">
        <v>183</v>
      </c>
      <c r="AE14" s="171">
        <v>3.2077125328659069</v>
      </c>
      <c r="AF14" s="169">
        <v>66</v>
      </c>
      <c r="AG14" s="171">
        <v>6.8181818181818175</v>
      </c>
      <c r="AH14" s="169">
        <v>123</v>
      </c>
      <c r="AI14" s="171">
        <v>17.826086956521738</v>
      </c>
      <c r="AJ14" s="169">
        <v>156</v>
      </c>
      <c r="AK14" s="171">
        <v>1.588271227855834</v>
      </c>
      <c r="AL14" s="169">
        <v>184</v>
      </c>
      <c r="AM14" s="171">
        <v>7.6316880962256324</v>
      </c>
    </row>
    <row r="15" spans="1:39" s="165" customFormat="1" x14ac:dyDescent="0.25">
      <c r="A15" s="165" t="s">
        <v>214</v>
      </c>
      <c r="B15" s="165">
        <v>22997</v>
      </c>
      <c r="C15" s="172">
        <v>9.6563568111390108</v>
      </c>
      <c r="D15" s="165">
        <v>837</v>
      </c>
      <c r="E15" s="172">
        <v>22.231075697211157</v>
      </c>
      <c r="F15" s="165">
        <v>1398</v>
      </c>
      <c r="G15" s="172">
        <v>27.535946425054163</v>
      </c>
      <c r="H15" s="165">
        <v>276</v>
      </c>
      <c r="I15" s="172">
        <v>48.506151142355009</v>
      </c>
      <c r="J15" s="165">
        <v>1018</v>
      </c>
      <c r="K15" s="172">
        <v>12.228228228228229</v>
      </c>
      <c r="L15" s="165">
        <v>1251</v>
      </c>
      <c r="M15" s="172">
        <v>37.477531455961653</v>
      </c>
      <c r="N15" s="165">
        <v>302</v>
      </c>
      <c r="O15" s="172">
        <v>44.807121661721069</v>
      </c>
      <c r="P15" s="165">
        <v>1032</v>
      </c>
      <c r="Q15" s="172">
        <v>53.388515261251946</v>
      </c>
      <c r="R15" s="165">
        <v>1601</v>
      </c>
      <c r="S15" s="172">
        <v>16.189705733643443</v>
      </c>
      <c r="T15" s="165">
        <v>1829</v>
      </c>
      <c r="U15" s="172">
        <v>27.249702026221694</v>
      </c>
      <c r="V15" s="165">
        <v>1971</v>
      </c>
      <c r="W15" s="172">
        <v>30.539200495816548</v>
      </c>
      <c r="X15" s="165">
        <v>1650</v>
      </c>
      <c r="Y15" s="172">
        <v>70.153061224489804</v>
      </c>
      <c r="Z15" s="165">
        <v>3427</v>
      </c>
      <c r="AA15" s="172">
        <v>2.1196058906117603</v>
      </c>
      <c r="AB15" s="165">
        <v>3356</v>
      </c>
      <c r="AC15" s="172">
        <v>43.086403902940049</v>
      </c>
      <c r="AD15" s="165">
        <v>458</v>
      </c>
      <c r="AE15" s="172">
        <v>8.0280455740578454</v>
      </c>
      <c r="AF15" s="165">
        <v>353</v>
      </c>
      <c r="AG15" s="172">
        <v>36.466942148760332</v>
      </c>
      <c r="AH15" s="165">
        <v>283</v>
      </c>
      <c r="AI15" s="172">
        <v>41.014492753623188</v>
      </c>
      <c r="AJ15" s="165">
        <v>998</v>
      </c>
      <c r="AK15" s="172">
        <v>10.160863367949501</v>
      </c>
      <c r="AL15" s="165">
        <v>961</v>
      </c>
      <c r="AM15" s="172">
        <v>39.85897967648279</v>
      </c>
    </row>
    <row r="16" spans="1:39" s="173" customFormat="1" x14ac:dyDescent="0.25">
      <c r="A16" s="173" t="s">
        <v>215</v>
      </c>
      <c r="B16" s="173">
        <v>238154</v>
      </c>
      <c r="C16" s="174">
        <f>B16/B3</f>
        <v>5.1970582721964559E-2</v>
      </c>
      <c r="D16" s="173">
        <v>3765</v>
      </c>
      <c r="E16" s="174">
        <f>D16/D3</f>
        <v>3.6886089094845746E-2</v>
      </c>
      <c r="F16" s="173">
        <v>5077</v>
      </c>
      <c r="G16" s="174">
        <f>F16/F3</f>
        <v>2.5799337357968983E-2</v>
      </c>
      <c r="H16" s="173">
        <v>569</v>
      </c>
      <c r="I16" s="174">
        <f>H16/H3</f>
        <v>1.4900358760834839E-2</v>
      </c>
      <c r="J16" s="173">
        <v>8325</v>
      </c>
      <c r="K16" s="174">
        <f>J16/J3</f>
        <v>4.6492536063129322E-2</v>
      </c>
      <c r="L16" s="173">
        <v>3338</v>
      </c>
      <c r="M16" s="174">
        <f>L16/L3</f>
        <v>1.7482755550434451E-2</v>
      </c>
      <c r="N16" s="173">
        <v>674</v>
      </c>
      <c r="O16" s="174">
        <f>N16/N3</f>
        <v>9.2647321612668223E-3</v>
      </c>
      <c r="P16" s="173">
        <v>1933</v>
      </c>
      <c r="Q16" s="174">
        <f>P16/P3</f>
        <v>1.2453693264181942E-2</v>
      </c>
      <c r="R16" s="173">
        <v>9889</v>
      </c>
      <c r="S16" s="174">
        <f>R16/R3</f>
        <v>1.1872988201450597E-2</v>
      </c>
      <c r="T16" s="173">
        <v>6712</v>
      </c>
      <c r="U16" s="174">
        <f>T16/T3</f>
        <v>1.5782023729467146E-2</v>
      </c>
      <c r="V16" s="173">
        <v>6454</v>
      </c>
      <c r="W16" s="174">
        <f>V16/V3</f>
        <v>1.4433667524695347E-2</v>
      </c>
      <c r="X16" s="173">
        <v>2352</v>
      </c>
      <c r="Y16" s="174">
        <f>X16/X3</f>
        <v>1.1474961945279263E-2</v>
      </c>
      <c r="Z16" s="173">
        <v>161681</v>
      </c>
      <c r="AA16" s="174">
        <f>Z16/Z3</f>
        <v>0.73965076329766555</v>
      </c>
      <c r="AB16" s="173">
        <v>7789</v>
      </c>
      <c r="AC16" s="174">
        <f>AB16/AB3</f>
        <v>1.0187345666094673E-2</v>
      </c>
      <c r="AD16" s="173">
        <v>5705</v>
      </c>
      <c r="AE16" s="174">
        <f>AD16/AD3</f>
        <v>3.1142019618653552E-2</v>
      </c>
      <c r="AF16" s="173">
        <v>968</v>
      </c>
      <c r="AG16" s="174">
        <f>AF16/AF3</f>
        <v>7.0526691584154805E-3</v>
      </c>
      <c r="AH16" s="173">
        <v>690</v>
      </c>
      <c r="AI16" s="174">
        <f>AH16/AH3</f>
        <v>5.0844460164470775E-3</v>
      </c>
      <c r="AJ16" s="173">
        <v>9822</v>
      </c>
      <c r="AK16" s="174">
        <f>AJ16/AJ3</f>
        <v>6.565332477741237E-2</v>
      </c>
      <c r="AL16" s="173">
        <v>2411</v>
      </c>
      <c r="AM16" s="174">
        <f>AL16/AL3</f>
        <v>1.6264166216945493E-2</v>
      </c>
    </row>
    <row r="17" spans="1:39" s="173" customFormat="1" x14ac:dyDescent="0.25">
      <c r="A17" s="173" t="s">
        <v>216</v>
      </c>
      <c r="B17" s="173">
        <v>4344323</v>
      </c>
      <c r="C17" s="174">
        <f>B17/4344323</f>
        <v>1</v>
      </c>
      <c r="D17" s="173">
        <v>98306</v>
      </c>
      <c r="E17" s="174">
        <f>D17/4344323</f>
        <v>2.262861209905433E-2</v>
      </c>
      <c r="F17" s="173">
        <v>191711</v>
      </c>
      <c r="G17" s="174">
        <f>F17/4344323</f>
        <v>4.4129085245272967E-2</v>
      </c>
      <c r="H17" s="173">
        <v>37618</v>
      </c>
      <c r="I17" s="174">
        <f>H17/4344323</f>
        <v>8.6591167369461253E-3</v>
      </c>
      <c r="J17" s="173">
        <v>170736</v>
      </c>
      <c r="K17" s="174">
        <f>J17/4344323</f>
        <v>3.9300945164528513E-2</v>
      </c>
      <c r="L17" s="173">
        <v>187593</v>
      </c>
      <c r="M17" s="174">
        <f>L17/4344323</f>
        <v>4.3181181509754224E-2</v>
      </c>
      <c r="N17" s="173">
        <v>72075</v>
      </c>
      <c r="O17" s="174">
        <f>N17/4344323</f>
        <v>1.6590617226205327E-2</v>
      </c>
      <c r="P17" s="173">
        <v>153282</v>
      </c>
      <c r="Q17" s="174">
        <f>P17/4344323</f>
        <v>3.5283288098053485E-2</v>
      </c>
      <c r="R17" s="173">
        <v>823010</v>
      </c>
      <c r="S17" s="174">
        <f>R17/4344323</f>
        <v>0.18944493768073875</v>
      </c>
      <c r="T17" s="173">
        <v>418582</v>
      </c>
      <c r="U17" s="174">
        <f>T17/4344323</f>
        <v>9.635149136010375E-2</v>
      </c>
      <c r="V17" s="173">
        <v>440695</v>
      </c>
      <c r="W17" s="174">
        <f>V17/4344323</f>
        <v>0.10144158249743401</v>
      </c>
      <c r="X17" s="173">
        <v>202616</v>
      </c>
      <c r="Y17" s="174">
        <f>X17/4344323</f>
        <v>4.6639257716334627E-2</v>
      </c>
      <c r="Z17" s="173">
        <v>56910</v>
      </c>
      <c r="AA17" s="174">
        <f>Z17/4344323</f>
        <v>1.3099854683917379E-2</v>
      </c>
      <c r="AB17" s="173">
        <v>756787</v>
      </c>
      <c r="AC17" s="174">
        <f>AB17/4344323</f>
        <v>0.17420136578242457</v>
      </c>
      <c r="AD17" s="173">
        <v>177488</v>
      </c>
      <c r="AE17" s="174">
        <f>AD17/4344323</f>
        <v>4.0855157408875908E-2</v>
      </c>
      <c r="AF17" s="173">
        <v>136285</v>
      </c>
      <c r="AG17" s="174">
        <f>AF17/4344323</f>
        <v>3.1370825788045689E-2</v>
      </c>
      <c r="AH17" s="173">
        <v>135018</v>
      </c>
      <c r="AI17" s="174">
        <f>AH17/4344323</f>
        <v>3.1079180806767821E-2</v>
      </c>
      <c r="AJ17" s="173">
        <v>139782</v>
      </c>
      <c r="AK17" s="174">
        <f>AJ17/4344323</f>
        <v>3.2175784351209616E-2</v>
      </c>
      <c r="AL17" s="173">
        <v>145829</v>
      </c>
      <c r="AM17" s="174">
        <f>AL17/4344323</f>
        <v>3.3567715844332935E-2</v>
      </c>
    </row>
    <row r="19" spans="1:39" x14ac:dyDescent="0.25">
      <c r="AH19" s="171"/>
    </row>
    <row r="20" spans="1:39" x14ac:dyDescent="0.25">
      <c r="AH20" s="171"/>
    </row>
    <row r="21" spans="1:39" x14ac:dyDescent="0.25">
      <c r="AH21" s="171"/>
    </row>
    <row r="22" spans="1:39" x14ac:dyDescent="0.25">
      <c r="AH22" s="171"/>
    </row>
    <row r="23" spans="1:39" x14ac:dyDescent="0.25">
      <c r="B23" s="175"/>
      <c r="AH23" s="171"/>
    </row>
    <row r="24" spans="1:39" x14ac:dyDescent="0.25">
      <c r="C24" s="171"/>
      <c r="AH24" s="171"/>
    </row>
    <row r="25" spans="1:39" x14ac:dyDescent="0.25">
      <c r="C25" s="171"/>
      <c r="AH25" s="171"/>
    </row>
    <row r="26" spans="1:39" x14ac:dyDescent="0.25">
      <c r="C26" s="171"/>
      <c r="AH26" s="171"/>
    </row>
    <row r="27" spans="1:39" x14ac:dyDescent="0.25">
      <c r="C27" s="171"/>
      <c r="AH27" s="171"/>
    </row>
    <row r="28" spans="1:39" x14ac:dyDescent="0.25">
      <c r="C28" s="171"/>
      <c r="AH28" s="171"/>
    </row>
    <row r="29" spans="1:39" x14ac:dyDescent="0.25">
      <c r="C29" s="171"/>
      <c r="AH29" s="171"/>
    </row>
    <row r="30" spans="1:39" x14ac:dyDescent="0.25">
      <c r="C30" s="171"/>
      <c r="AH30" s="171"/>
    </row>
    <row r="31" spans="1:39" x14ac:dyDescent="0.25">
      <c r="C31" s="171"/>
      <c r="AH31" s="171"/>
    </row>
    <row r="32" spans="1:39" x14ac:dyDescent="0.25">
      <c r="C32" s="171"/>
    </row>
    <row r="33" spans="3:3" x14ac:dyDescent="0.25">
      <c r="C33" s="171"/>
    </row>
    <row r="34" spans="3:3" x14ac:dyDescent="0.25">
      <c r="C34" s="171"/>
    </row>
    <row r="35" spans="3:3" x14ac:dyDescent="0.25">
      <c r="C35" s="176"/>
    </row>
    <row r="36" spans="3:3" x14ac:dyDescent="0.25">
      <c r="C36" s="171"/>
    </row>
  </sheetData>
  <mergeCells count="19">
    <mergeCell ref="X1:Y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AL1:AM1"/>
    <mergeCell ref="Z1:AA1"/>
    <mergeCell ref="AB1:AC1"/>
    <mergeCell ref="AD1:AE1"/>
    <mergeCell ref="AF1:AG1"/>
    <mergeCell ref="AH1:AI1"/>
    <mergeCell ref="AJ1:A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Innehåll </vt:lpstr>
      <vt:lpstr>1 Statistik exkl Stockholm</vt:lpstr>
      <vt:lpstr>2 Statistik inkl Sthlm</vt:lpstr>
      <vt:lpstr>3 Logreg ex Sthlm</vt:lpstr>
      <vt:lpstr>4 Logreg inkl Sthlm</vt:lpstr>
      <vt:lpstr>5 Utsatta grupper per region</vt:lpstr>
      <vt:lpstr>6 Logreg per region</vt:lpstr>
      <vt:lpstr>7 Panelanalys</vt:lpstr>
      <vt:lpstr>8 Aktiva och passiva</vt:lpstr>
      <vt:lpstr>9 Studiepopulationen </vt:lpstr>
      <vt:lpstr>10 Datarensning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Lagerlund</dc:creator>
  <cp:lastModifiedBy>Sandra Rodin</cp:lastModifiedBy>
  <dcterms:created xsi:type="dcterms:W3CDTF">2019-12-30T00:20:12Z</dcterms:created>
  <dcterms:modified xsi:type="dcterms:W3CDTF">2020-10-06T09:43:12Z</dcterms:modified>
</cp:coreProperties>
</file>